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1780" windowHeight="16500" tabRatio="333" activeTab="0"/>
  </bookViews>
  <sheets>
    <sheet name="DS thi Tieng Nhat B1" sheetId="1" r:id="rId1"/>
    <sheet name="Sheet1" sheetId="2" r:id="rId2"/>
  </sheets>
  <definedNames>
    <definedName name="_xlnm.Print_Area" localSheetId="0">'DS thi Tieng Nhat B1'!$A$1:$I$91</definedName>
  </definedNames>
  <calcPr fullCalcOnLoad="1"/>
</workbook>
</file>

<file path=xl/sharedStrings.xml><?xml version="1.0" encoding="utf-8"?>
<sst xmlns="http://schemas.openxmlformats.org/spreadsheetml/2006/main" count="569" uniqueCount="327">
  <si>
    <t xml:space="preserve">     ĐẠI HỌC QUỐC GIA HÀ NỘI</t>
  </si>
  <si>
    <t xml:space="preserve">   TRƯỜNG ĐẠI HỌC NGOẠI NGỮ</t>
  </si>
  <si>
    <t xml:space="preserve">Khoa     : </t>
  </si>
  <si>
    <t>STT</t>
  </si>
  <si>
    <t>MÃ SỐ SV</t>
  </si>
  <si>
    <t>NGÀY</t>
  </si>
  <si>
    <t>LỚP</t>
  </si>
  <si>
    <t xml:space="preserve"> SINH</t>
  </si>
  <si>
    <t>(Viết Tắt)</t>
  </si>
  <si>
    <t>DANH SÁCH THI</t>
  </si>
  <si>
    <t xml:space="preserve">Môn thi : </t>
  </si>
  <si>
    <t xml:space="preserve">Mã môn học: </t>
  </si>
  <si>
    <t>Khoá       :</t>
  </si>
  <si>
    <t>Phòng thi:</t>
  </si>
  <si>
    <t>HỌ VÀ TÊN</t>
  </si>
  <si>
    <t>CHỮ KÝ</t>
  </si>
  <si>
    <t>ĐIỂM THI</t>
  </si>
  <si>
    <t>GHI CHÚ</t>
  </si>
  <si>
    <t>(BẰNG SỐ)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</si>
  <si>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</si>
  <si>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</si>
  <si>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</si>
  <si>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</si>
  <si>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</si>
  <si>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</si>
  <si>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</si>
  <si>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  TRƯỞNG KHOA</t>
  </si>
  <si>
    <t>HỌC KỲ  I NĂM HỌC: 2021 - 2022</t>
  </si>
  <si>
    <t>ID</t>
  </si>
  <si>
    <t>Lê Thùy</t>
  </si>
  <si>
    <t>An</t>
  </si>
  <si>
    <t>31/10/2002</t>
  </si>
  <si>
    <t> QH2020.F.1.E2.NN23</t>
  </si>
  <si>
    <t>Lê Thị Lan</t>
  </si>
  <si>
    <t>Anh</t>
  </si>
  <si>
    <t>23/09/2002</t>
  </si>
  <si>
    <t>Nguyễn Thị Phương</t>
  </si>
  <si>
    <t> QH2020.F.1.E14.NN23</t>
  </si>
  <si>
    <t>Phạm Ngọc Bảo</t>
  </si>
  <si>
    <t> QH2020.F.1.E7.NN23</t>
  </si>
  <si>
    <t>Phạm Thị Ngọc</t>
  </si>
  <si>
    <t> QH2020.F.1.E5.NN23</t>
  </si>
  <si>
    <t>Lã Thị Lan</t>
  </si>
  <si>
    <t>19/10/2001</t>
  </si>
  <si>
    <t> QH2019.F.1.E13.NN23</t>
  </si>
  <si>
    <t>Tạ Phương</t>
  </si>
  <si>
    <t>28/12/2002</t>
  </si>
  <si>
    <t> QH2020.F.1.E6.NN23</t>
  </si>
  <si>
    <t>Trần Thị Loan</t>
  </si>
  <si>
    <t>20/08/2002</t>
  </si>
  <si>
    <t> QH2020.F.1.E9.NN23</t>
  </si>
  <si>
    <t>Vũ Phạm Minh</t>
  </si>
  <si>
    <t>18/01/2002</t>
  </si>
  <si>
    <t> QH2020.F.1.E1.NN23</t>
  </si>
  <si>
    <t>Cao Ngọc Quỳnh</t>
  </si>
  <si>
    <t>13/06/2002</t>
  </si>
  <si>
    <t>Nguyễn Thị Vân</t>
  </si>
  <si>
    <t> QH2020.F.1.E3.NN23</t>
  </si>
  <si>
    <t>Phạm Quỳnh</t>
  </si>
  <si>
    <t> QH2020.F.1.E4.NN23</t>
  </si>
  <si>
    <t>Nguyễn Minh</t>
  </si>
  <si>
    <t>Ánh</t>
  </si>
  <si>
    <t>21/12/2002</t>
  </si>
  <si>
    <t> QH2020.F.1.E10.NN23</t>
  </si>
  <si>
    <t>Nguyễn Thị</t>
  </si>
  <si>
    <t> QH2020.F.1.E11.NN23</t>
  </si>
  <si>
    <t>Ngô Ngọc</t>
  </si>
  <si>
    <t>13/12/2002</t>
  </si>
  <si>
    <t> QH2020.F.1.E12.NN23</t>
  </si>
  <si>
    <t>Lê Ngọc</t>
  </si>
  <si>
    <t>Chân</t>
  </si>
  <si>
    <t>Phạm Lan</t>
  </si>
  <si>
    <t>Chi</t>
  </si>
  <si>
    <t>Hà Minh</t>
  </si>
  <si>
    <t>Chiến</t>
  </si>
  <si>
    <t>Hoàng Kim Tuấn</t>
  </si>
  <si>
    <t>Cương</t>
  </si>
  <si>
    <t>18/12/1999</t>
  </si>
  <si>
    <t> QH2018.F1.E1.SP.CLC</t>
  </si>
  <si>
    <t>Đặng Ngọc</t>
  </si>
  <si>
    <t>Diệp</t>
  </si>
  <si>
    <t>22/09/2002</t>
  </si>
  <si>
    <t> QH2020.F.1.E13.NN23</t>
  </si>
  <si>
    <t>Nguyễn Mai</t>
  </si>
  <si>
    <t>Đông</t>
  </si>
  <si>
    <t>30/03/2002</t>
  </si>
  <si>
    <t>Dung</t>
  </si>
  <si>
    <t>24/03/2002</t>
  </si>
  <si>
    <t>Nguyễn Chí</t>
  </si>
  <si>
    <t>Dũng</t>
  </si>
  <si>
    <t>20/09/2002</t>
  </si>
  <si>
    <t>Lê Thị Ánh</t>
  </si>
  <si>
    <t>Dương</t>
  </si>
  <si>
    <t>26/11/2001</t>
  </si>
  <si>
    <t> QH2019.F.1.E19.NN23</t>
  </si>
  <si>
    <t>Nguyễn Xuân</t>
  </si>
  <si>
    <t>15/10/2002</t>
  </si>
  <si>
    <t>Đỗ Minh</t>
  </si>
  <si>
    <t>Duyên</t>
  </si>
  <si>
    <t>26/10/2002</t>
  </si>
  <si>
    <t>Quan Thị</t>
  </si>
  <si>
    <t>Thân Thị Thu</t>
  </si>
  <si>
    <t>16/12/2002</t>
  </si>
  <si>
    <t>Bùi Thị Bích</t>
  </si>
  <si>
    <t>Hà</t>
  </si>
  <si>
    <t>31/08/2002</t>
  </si>
  <si>
    <t>Đào Thái</t>
  </si>
  <si>
    <t>Nguyễn Thị Thu</t>
  </si>
  <si>
    <t>13/01/2002</t>
  </si>
  <si>
    <t>Phạm Lê Ánh</t>
  </si>
  <si>
    <t>Hồng</t>
  </si>
  <si>
    <t>15/09/2002</t>
  </si>
  <si>
    <t>Lê Thị</t>
  </si>
  <si>
    <t>Hương</t>
  </si>
  <si>
    <t>Tạ Thị Ngọc</t>
  </si>
  <si>
    <t>27/10/2002</t>
  </si>
  <si>
    <t>Kiều Thị Thu</t>
  </si>
  <si>
    <t>Bùi Thị Khánh</t>
  </si>
  <si>
    <t>Huyền</t>
  </si>
  <si>
    <t>Phạm Thu</t>
  </si>
  <si>
    <t>Trần Thu</t>
  </si>
  <si>
    <t>Phan Tất</t>
  </si>
  <si>
    <t>Khang</t>
  </si>
  <si>
    <t>Liên</t>
  </si>
  <si>
    <t>Lại Phương</t>
  </si>
  <si>
    <t>Linh</t>
  </si>
  <si>
    <t>29/07/2002</t>
  </si>
  <si>
    <t> QH2020.F.1.E8.NN23</t>
  </si>
  <si>
    <t>Ngô Bùi Hà</t>
  </si>
  <si>
    <t>20/02/2002</t>
  </si>
  <si>
    <t>Phan Hoàng Thùy</t>
  </si>
  <si>
    <t>Tăng Thị Phương</t>
  </si>
  <si>
    <t>Trần Hồng</t>
  </si>
  <si>
    <t>Võ Thuỳ</t>
  </si>
  <si>
    <t>30/04/2002</t>
  </si>
  <si>
    <t>Bùi Thuỳ</t>
  </si>
  <si>
    <t>23/12/2002</t>
  </si>
  <si>
    <t>Bùi Thảo</t>
  </si>
  <si>
    <t>14/10/2001</t>
  </si>
  <si>
    <t>Nguyễn Hà</t>
  </si>
  <si>
    <t>29/04/1999</t>
  </si>
  <si>
    <t> QH2017.F.1.E2.SPCLC</t>
  </si>
  <si>
    <t>Trần Khánh</t>
  </si>
  <si>
    <t>Đinh Thị Thanh</t>
  </si>
  <si>
    <t>Loan</t>
  </si>
  <si>
    <t>Trần Bích</t>
  </si>
  <si>
    <t>13/04/2002</t>
  </si>
  <si>
    <t>Bùi Hương</t>
  </si>
  <si>
    <t>Ly</t>
  </si>
  <si>
    <t>29/09/2001</t>
  </si>
  <si>
    <t>Lê Thị Ngọc</t>
  </si>
  <si>
    <t>Mai</t>
  </si>
  <si>
    <t>Phạm Thị Sao</t>
  </si>
  <si>
    <t>Hoàng Thị Xuân</t>
  </si>
  <si>
    <t>19/10/2002</t>
  </si>
  <si>
    <t>Phùng Thị Kiều</t>
  </si>
  <si>
    <t>Minh</t>
  </si>
  <si>
    <t>18/10/2002</t>
  </si>
  <si>
    <t> QH2019.F.1.E26.NN23</t>
  </si>
  <si>
    <t>Trịnh Huyền</t>
  </si>
  <si>
    <t>My</t>
  </si>
  <si>
    <t>Doãn Hoàng</t>
  </si>
  <si>
    <t>Nam</t>
  </si>
  <si>
    <t>24/06/2002</t>
  </si>
  <si>
    <t>Đỗ Hải</t>
  </si>
  <si>
    <t>23/10/2002</t>
  </si>
  <si>
    <t>Phạm Thị Bảo</t>
  </si>
  <si>
    <t>Ngọc</t>
  </si>
  <si>
    <t>Nghiêm Thị Mai</t>
  </si>
  <si>
    <t>Trần Minh</t>
  </si>
  <si>
    <t>Nhật</t>
  </si>
  <si>
    <t>Hoàng Thị Yến</t>
  </si>
  <si>
    <t>Nhi</t>
  </si>
  <si>
    <t>22/12/2002</t>
  </si>
  <si>
    <t>Phan Thị Thảo</t>
  </si>
  <si>
    <t>16/11/2002</t>
  </si>
  <si>
    <t>Nguyễn Thị Hồng</t>
  </si>
  <si>
    <t>Nhung</t>
  </si>
  <si>
    <t>15/01/2002</t>
  </si>
  <si>
    <t>Đỗ Thị Kim</t>
  </si>
  <si>
    <t>Oanh</t>
  </si>
  <si>
    <t>Nguyễn Thị Lan</t>
  </si>
  <si>
    <t>Phương</t>
  </si>
  <si>
    <t>21/11/2002</t>
  </si>
  <si>
    <t>Nguyễn Thị Minh</t>
  </si>
  <si>
    <t>31/07/2002</t>
  </si>
  <si>
    <t>Phượng</t>
  </si>
  <si>
    <t>23/07/2002</t>
  </si>
  <si>
    <t>Nguyễn Đoàn</t>
  </si>
  <si>
    <t>Quang</t>
  </si>
  <si>
    <t>23/04/2002</t>
  </si>
  <si>
    <t>Tống Đức</t>
  </si>
  <si>
    <t>Tâm</t>
  </si>
  <si>
    <t>28/10/2002</t>
  </si>
  <si>
    <t>Huỳnh Thị</t>
  </si>
  <si>
    <t>Thảo</t>
  </si>
  <si>
    <t>19/05/2002</t>
  </si>
  <si>
    <t>Lê Thanh</t>
  </si>
  <si>
    <t>Lê Thị Phương</t>
  </si>
  <si>
    <t>18/02/2002</t>
  </si>
  <si>
    <t>Nguyễn Phương</t>
  </si>
  <si>
    <t>19/08/2002</t>
  </si>
  <si>
    <t>Trần Phương</t>
  </si>
  <si>
    <t>Nguyễn Đình</t>
  </si>
  <si>
    <t>Thịnh</t>
  </si>
  <si>
    <t>Trương Thị Anh</t>
  </si>
  <si>
    <t>Thư</t>
  </si>
  <si>
    <t>Thùy</t>
  </si>
  <si>
    <t>Thủy</t>
  </si>
  <si>
    <t>22/10/2002</t>
  </si>
  <si>
    <t>Nguyễn Thủy</t>
  </si>
  <si>
    <t>Tiên</t>
  </si>
  <si>
    <t>Hoàng Mai</t>
  </si>
  <si>
    <t>Trâm</t>
  </si>
  <si>
    <t>17/01/2001</t>
  </si>
  <si>
    <t>Lê Quỳnh</t>
  </si>
  <si>
    <t>Trang</t>
  </si>
  <si>
    <t>Nguyễn Thị Quỳnh</t>
  </si>
  <si>
    <t>Nguyễn Thị Thiên</t>
  </si>
  <si>
    <t>18/04/2001</t>
  </si>
  <si>
    <t> QH2019.F.1.E12.NN23</t>
  </si>
  <si>
    <t>13/10/2002</t>
  </si>
  <si>
    <t>Tú</t>
  </si>
  <si>
    <t>19/07/2002</t>
  </si>
  <si>
    <t>Lưu Thị</t>
  </si>
  <si>
    <t>Tuyết</t>
  </si>
  <si>
    <t>Uyên</t>
  </si>
  <si>
    <t>Nguyễn Khánh</t>
  </si>
  <si>
    <t>Vân</t>
  </si>
  <si>
    <t>15/06/2002</t>
  </si>
  <si>
    <t>Lê Thị Thảo</t>
  </si>
  <si>
    <t>29/03/2001</t>
  </si>
  <si>
    <t>Hà Nội, ngày      tháng   năm 2021</t>
  </si>
  <si>
    <t>Ngày thi: 14 tháng 02 năm 2022</t>
  </si>
  <si>
    <t>Bích</t>
  </si>
  <si>
    <t>Giang</t>
  </si>
  <si>
    <t>Hoa</t>
  </si>
  <si>
    <t>Bùi Nhật</t>
  </si>
  <si>
    <t>Lâm</t>
  </si>
  <si>
    <t>Nguyễn Diệu</t>
  </si>
  <si>
    <t>Nguyễn Thanh</t>
  </si>
  <si>
    <t>Long</t>
  </si>
  <si>
    <t>Quỳnh</t>
  </si>
  <si>
    <t>Trần Thị</t>
  </si>
  <si>
    <t>Tiếng Nhật B1</t>
  </si>
  <si>
    <t>Bùi Phương</t>
  </si>
  <si>
    <t>QH2019.F.1.E9.QTH</t>
  </si>
  <si>
    <t>Đào Nguyễn Phương</t>
  </si>
  <si>
    <t>QH2020.F.1.E22.SP</t>
  </si>
  <si>
    <t>Lâm Ngọc</t>
  </si>
  <si>
    <t>QH.2021.F.1.R2.NN</t>
  </si>
  <si>
    <t>QH2021.F.1.E17.SP</t>
  </si>
  <si>
    <t>Trần Lan</t>
  </si>
  <si>
    <t>QH2019.F.1.E10.QTH</t>
  </si>
  <si>
    <t xml:space="preserve">Nguyễn Ngọc </t>
  </si>
  <si>
    <t>QH2017.F.1.E19.QTEH</t>
  </si>
  <si>
    <t>QH.2021.F.1.R3.NN</t>
  </si>
  <si>
    <t>Lâm Thị Kim</t>
  </si>
  <si>
    <t>QH2021.F.1.E15.SP</t>
  </si>
  <si>
    <t>Lương Thị</t>
  </si>
  <si>
    <t>Ba</t>
  </si>
  <si>
    <t>QH2021.F.1.E18.SP</t>
  </si>
  <si>
    <t>Nguyễn Thị Diệu</t>
  </si>
  <si>
    <t>Băng</t>
  </si>
  <si>
    <t>QH.2021.F.1.C1.SP</t>
  </si>
  <si>
    <t>QH.2018.F.1.R.2.PD</t>
  </si>
  <si>
    <t>Đào Thị Thuỳ</t>
  </si>
  <si>
    <t>Bùi Ánh</t>
  </si>
  <si>
    <t>QH2019.F.1.E27.QTEH</t>
  </si>
  <si>
    <t>Phạm Hồng</t>
  </si>
  <si>
    <t>QH2018.F1.E10.PD</t>
  </si>
  <si>
    <t>Nguyễn Thị Hương</t>
  </si>
  <si>
    <t>QH2021.F.1.E16.SP</t>
  </si>
  <si>
    <t>Phan Hải</t>
  </si>
  <si>
    <t>QH2018.F1.E16.QTH</t>
  </si>
  <si>
    <t>QH2020.F.1.E20.SP</t>
  </si>
  <si>
    <t>Hằng</t>
  </si>
  <si>
    <t>QH.2021.F.1.A1.NN</t>
  </si>
  <si>
    <t>Hậu</t>
  </si>
  <si>
    <t>QH2018.F1.E11.PD</t>
  </si>
  <si>
    <t>Trương Hà Ngân</t>
  </si>
  <si>
    <t>Trịnh Thị Thu</t>
  </si>
  <si>
    <t>Hoài</t>
  </si>
  <si>
    <t>Nguyễn Thu</t>
  </si>
  <si>
    <t>Đinh Quang</t>
  </si>
  <si>
    <t>Hà Thị Tùng</t>
  </si>
  <si>
    <t>Lý Hoàng</t>
  </si>
  <si>
    <t>Lan</t>
  </si>
  <si>
    <t>Hoàng Thị Bích</t>
  </si>
  <si>
    <t>Lệ</t>
  </si>
  <si>
    <t>Hoàng Thùy</t>
  </si>
  <si>
    <t>Phan Nhật Hoài</t>
  </si>
  <si>
    <t>QH2018.F1.E19.QTEH</t>
  </si>
  <si>
    <t>Phạm Hoàng Mai</t>
  </si>
  <si>
    <t>Cầm Hoàng</t>
  </si>
  <si>
    <t>QH2018.F1.E8.SP</t>
  </si>
  <si>
    <t>Bùi Thị Ngọc</t>
  </si>
  <si>
    <t>Trần Thị Quỳnh</t>
  </si>
  <si>
    <t>Nga</t>
  </si>
  <si>
    <t>QH.2018.F.1.C6.PD</t>
  </si>
  <si>
    <t>Hoàng Vũ Bảo</t>
  </si>
  <si>
    <t>Phạm Quang</t>
  </si>
  <si>
    <t>QH2020.F.1.E23.SP</t>
  </si>
  <si>
    <t>Nguyễn Tú</t>
  </si>
  <si>
    <t>Hoàng Hoài</t>
  </si>
  <si>
    <t>Phạm Minh</t>
  </si>
  <si>
    <t>Vũ Nam</t>
  </si>
  <si>
    <t>QH.2021.F.1.R1.NN</t>
  </si>
  <si>
    <t>Khúc Gia</t>
  </si>
  <si>
    <t>Nguyễn Nhật</t>
  </si>
  <si>
    <t>Đỗ Thị Như</t>
  </si>
  <si>
    <t>Nguyễn Hồng</t>
  </si>
  <si>
    <t>Trần Hữu</t>
  </si>
  <si>
    <t>Trung</t>
  </si>
  <si>
    <t>Đỗ Sơn</t>
  </si>
  <si>
    <t>Tùng</t>
  </si>
  <si>
    <t>Hoàng Quang</t>
  </si>
  <si>
    <t>FLF1607B</t>
  </si>
  <si>
    <t>GV</t>
  </si>
  <si>
    <t>Trần Thị Ngọc Thúy</t>
  </si>
  <si>
    <t>760 586 6867</t>
  </si>
  <si>
    <t>Pass: thuy1234</t>
  </si>
  <si>
    <t>Phạm Nha Trang</t>
  </si>
  <si>
    <t>813 372 0873</t>
  </si>
  <si>
    <t>Pass: TiengNhat</t>
  </si>
  <si>
    <t xml:space="preserve">Đinh Thúy </t>
  </si>
  <si>
    <t>18E9PD</t>
  </si>
</sst>
</file>

<file path=xl/styles.xml><?xml version="1.0" encoding="utf-8"?>
<styleSheet xmlns="http://schemas.openxmlformats.org/spreadsheetml/2006/main">
  <numFmts count="25">
    <numFmt numFmtId="5" formatCode="&quot;₫&quot;#,##0_);\(&quot;₫&quot;#,##0\)"/>
    <numFmt numFmtId="6" formatCode="&quot;₫&quot;#,##0_);[Red]\(&quot;₫&quot;#,##0\)"/>
    <numFmt numFmtId="7" formatCode="&quot;₫&quot;#,##0.00_);\(&quot;₫&quot;#,##0.00\)"/>
    <numFmt numFmtId="8" formatCode="&quot;₫&quot;#,##0.00_);[Red]\(&quot;₫&quot;#,##0.00\)"/>
    <numFmt numFmtId="42" formatCode="_(&quot;₫&quot;* #,##0_);_(&quot;₫&quot;* \(#,##0\);_(&quot;₫&quot;* &quot;-&quot;_);_(@_)"/>
    <numFmt numFmtId="41" formatCode="_(* #,##0_);_(* \(#,##0\);_(* &quot;-&quot;_);_(@_)"/>
    <numFmt numFmtId="44" formatCode="_(&quot;₫&quot;* #,##0.00_);_(&quot;₫&quot;* \(#,##0.00\);_(&quot;₫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dd\-mm\-yy"/>
    <numFmt numFmtId="175" formatCode="0.0"/>
    <numFmt numFmtId="176" formatCode="d\.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4"/>
      <name val=".VnTim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sz val="12"/>
      <color indexed="9"/>
      <name val=".VnTime"/>
      <family val="2"/>
    </font>
    <font>
      <sz val="12"/>
      <color indexed="8"/>
      <name val=".VnTime"/>
      <family val="2"/>
    </font>
    <font>
      <sz val="12"/>
      <color indexed="20"/>
      <name val=".VnTime"/>
      <family val="2"/>
    </font>
    <font>
      <sz val="12"/>
      <color indexed="10"/>
      <name val=".VnTime"/>
      <family val="2"/>
    </font>
    <font>
      <b/>
      <sz val="12"/>
      <color indexed="9"/>
      <name val=".VnTime"/>
      <family val="2"/>
    </font>
    <font>
      <b/>
      <sz val="13"/>
      <color indexed="56"/>
      <name val=".VnTime"/>
      <family val="2"/>
    </font>
    <font>
      <sz val="12"/>
      <color indexed="62"/>
      <name val=".VnTime"/>
      <family val="2"/>
    </font>
    <font>
      <b/>
      <sz val="11"/>
      <color indexed="56"/>
      <name val=".VnTime"/>
      <family val="2"/>
    </font>
    <font>
      <i/>
      <sz val="12"/>
      <color indexed="23"/>
      <name val=".VnTime"/>
      <family val="2"/>
    </font>
    <font>
      <u val="single"/>
      <sz val="14"/>
      <color indexed="36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1"/>
    </font>
    <font>
      <u val="single"/>
      <sz val="14"/>
      <color indexed="12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2"/>
      <color indexed="52"/>
      <name val=".VnTime"/>
      <family val="2"/>
    </font>
    <font>
      <sz val="10"/>
      <name val="Arial"/>
      <family val="2"/>
    </font>
    <font>
      <sz val="12"/>
      <color indexed="60"/>
      <name val=".VnTime"/>
      <family val="2"/>
    </font>
    <font>
      <b/>
      <sz val="12"/>
      <color indexed="8"/>
      <name val=".VnTime"/>
      <family val="2"/>
    </font>
    <font>
      <sz val="12"/>
      <color indexed="52"/>
      <name val=".VnTime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63"/>
      <name val="Helvetica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333333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7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7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3" fillId="0" borderId="0" xfId="59" applyFont="1" applyFill="1" applyAlignment="1">
      <alignment horizontal="right"/>
      <protection/>
    </xf>
    <xf numFmtId="174" fontId="8" fillId="0" borderId="0" xfId="59" applyNumberFormat="1" applyFont="1" applyFill="1" applyAlignment="1">
      <alignment horizontal="center"/>
      <protection/>
    </xf>
    <xf numFmtId="0" fontId="7" fillId="0" borderId="0" xfId="59" applyFont="1" applyFill="1" applyAlignment="1">
      <alignment vertical="top"/>
      <protection/>
    </xf>
    <xf numFmtId="0" fontId="3" fillId="0" borderId="0" xfId="59" applyFont="1" applyFill="1" applyBorder="1">
      <alignment/>
      <protection/>
    </xf>
    <xf numFmtId="174" fontId="3" fillId="0" borderId="0" xfId="59" applyNumberFormat="1" applyFont="1" applyFill="1" applyAlignment="1">
      <alignment horizontal="right"/>
      <protection/>
    </xf>
    <xf numFmtId="0" fontId="7" fillId="0" borderId="0" xfId="59" applyFont="1" applyFill="1" applyAlignment="1">
      <alignment horizontal="center"/>
      <protection/>
    </xf>
    <xf numFmtId="174" fontId="2" fillId="0" borderId="0" xfId="59" applyNumberFormat="1" applyFont="1" applyFill="1">
      <alignment/>
      <protection/>
    </xf>
    <xf numFmtId="0" fontId="9" fillId="0" borderId="0" xfId="59" applyFont="1" applyFill="1" applyAlignment="1">
      <alignment horizontal="left"/>
      <protection/>
    </xf>
    <xf numFmtId="0" fontId="7" fillId="0" borderId="0" xfId="60" applyFont="1" applyFill="1">
      <alignment/>
      <protection/>
    </xf>
    <xf numFmtId="0" fontId="2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left"/>
      <protection/>
    </xf>
    <xf numFmtId="0" fontId="10" fillId="0" borderId="10" xfId="59" applyFont="1" applyFill="1" applyBorder="1" applyAlignment="1">
      <alignment horizontal="center"/>
      <protection/>
    </xf>
    <xf numFmtId="0" fontId="10" fillId="0" borderId="11" xfId="59" applyFont="1" applyFill="1" applyBorder="1" applyAlignment="1">
      <alignment horizontal="center"/>
      <protection/>
    </xf>
    <xf numFmtId="174" fontId="10" fillId="0" borderId="12" xfId="59" applyNumberFormat="1" applyFont="1" applyFill="1" applyBorder="1" applyAlignment="1">
      <alignment horizontal="center"/>
      <protection/>
    </xf>
    <xf numFmtId="0" fontId="10" fillId="0" borderId="13" xfId="59" applyFont="1" applyFill="1" applyBorder="1" applyAlignment="1">
      <alignment horizontal="center"/>
      <protection/>
    </xf>
    <xf numFmtId="0" fontId="10" fillId="0" borderId="14" xfId="59" applyFont="1" applyFill="1" applyBorder="1" applyAlignment="1">
      <alignment horizontal="center"/>
      <protection/>
    </xf>
    <xf numFmtId="0" fontId="10" fillId="0" borderId="15" xfId="59" applyFont="1" applyFill="1" applyBorder="1" applyAlignment="1">
      <alignment horizontal="center"/>
      <protection/>
    </xf>
    <xf numFmtId="174" fontId="10" fillId="0" borderId="14" xfId="59" applyNumberFormat="1" applyFont="1" applyFill="1" applyBorder="1" applyAlignment="1">
      <alignment horizontal="center"/>
      <protection/>
    </xf>
    <xf numFmtId="0" fontId="10" fillId="0" borderId="16" xfId="59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36" fillId="0" borderId="18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6" fillId="0" borderId="18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22" xfId="61" applyFont="1" applyFill="1" applyBorder="1" applyAlignment="1">
      <alignment/>
      <protection/>
    </xf>
    <xf numFmtId="14" fontId="36" fillId="0" borderId="18" xfId="0" applyNumberFormat="1" applyFont="1" applyBorder="1" applyAlignment="1">
      <alignment horizontal="center" wrapText="1"/>
    </xf>
    <xf numFmtId="0" fontId="6" fillId="0" borderId="22" xfId="61" applyFont="1" applyFill="1" applyBorder="1" applyAlignment="1">
      <alignment horizont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>
      <alignment/>
      <protection/>
    </xf>
    <xf numFmtId="0" fontId="4" fillId="0" borderId="0" xfId="61" applyFont="1" applyFill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0" fontId="10" fillId="0" borderId="12" xfId="59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vertical="center"/>
      <protection/>
    </xf>
    <xf numFmtId="0" fontId="36" fillId="0" borderId="24" xfId="0" applyFont="1" applyBorder="1" applyAlignment="1">
      <alignment wrapText="1"/>
    </xf>
    <xf numFmtId="0" fontId="6" fillId="0" borderId="17" xfId="62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/>
      <protection/>
    </xf>
    <xf numFmtId="14" fontId="36" fillId="0" borderId="18" xfId="0" applyNumberFormat="1" applyFont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36" fillId="0" borderId="24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0" fontId="6" fillId="0" borderId="0" xfId="61" applyFont="1" applyFill="1" applyAlignment="1">
      <alignment horizontal="center"/>
      <protection/>
    </xf>
    <xf numFmtId="0" fontId="38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S thi K35 HK2" xfId="59"/>
    <cellStyle name="Normal_DS thi K35 HK2_DIEM THANH PHAN K43" xfId="60"/>
    <cellStyle name="Normal_K 18" xfId="61"/>
    <cellStyle name="Normal_K 18_DIEM THANH PHAN K4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SheetLayoutView="100" zoomScalePageLayoutView="0" workbookViewId="0" topLeftCell="A59">
      <selection activeCell="B81" sqref="B81"/>
    </sheetView>
  </sheetViews>
  <sheetFormatPr defaultColWidth="7.25" defaultRowHeight="18"/>
  <cols>
    <col min="1" max="1" width="2.58203125" style="5" customWidth="1"/>
    <col min="2" max="2" width="9.25" style="5" customWidth="1"/>
    <col min="3" max="3" width="13.83203125" style="5" customWidth="1"/>
    <col min="4" max="4" width="5.25" style="5" customWidth="1"/>
    <col min="5" max="5" width="9.08203125" style="5" customWidth="1"/>
    <col min="6" max="6" width="17.58203125" style="5" customWidth="1"/>
    <col min="7" max="7" width="7.83203125" style="5" customWidth="1"/>
    <col min="8" max="8" width="9" style="5" customWidth="1"/>
    <col min="9" max="9" width="8.75" style="5" customWidth="1"/>
    <col min="10" max="16384" width="7.25" style="5" customWidth="1"/>
  </cols>
  <sheetData>
    <row r="1" spans="1:8" s="1" customFormat="1" ht="22.5">
      <c r="A1" s="6" t="s">
        <v>0</v>
      </c>
      <c r="B1" s="7"/>
      <c r="C1" s="7"/>
      <c r="D1" s="7"/>
      <c r="F1" s="8"/>
      <c r="G1" s="9" t="s">
        <v>9</v>
      </c>
      <c r="H1" s="8"/>
    </row>
    <row r="2" spans="1:8" s="2" customFormat="1" ht="20.25" customHeight="1">
      <c r="A2" s="10" t="s">
        <v>1</v>
      </c>
      <c r="B2" s="7"/>
      <c r="C2" s="11"/>
      <c r="D2" s="11"/>
      <c r="E2" s="12"/>
      <c r="G2" s="13" t="s">
        <v>27</v>
      </c>
      <c r="H2" s="8"/>
    </row>
    <row r="3" spans="1:8" s="2" customFormat="1" ht="20.25" customHeight="1">
      <c r="A3" s="10"/>
      <c r="B3" s="7"/>
      <c r="C3" s="11"/>
      <c r="D3" s="11"/>
      <c r="E3" s="12"/>
      <c r="G3" s="13"/>
      <c r="H3" s="8"/>
    </row>
    <row r="4" spans="2:9" s="2" customFormat="1" ht="18">
      <c r="B4" s="11"/>
      <c r="C4" s="11"/>
      <c r="D4" s="11"/>
      <c r="E4" s="14" t="s">
        <v>10</v>
      </c>
      <c r="F4" s="15" t="s">
        <v>244</v>
      </c>
      <c r="H4" s="16" t="s">
        <v>11</v>
      </c>
      <c r="I4" s="15" t="s">
        <v>317</v>
      </c>
    </row>
    <row r="5" spans="1:9" s="2" customFormat="1" ht="18">
      <c r="A5" s="3" t="s">
        <v>318</v>
      </c>
      <c r="B5" s="7" t="s">
        <v>319</v>
      </c>
      <c r="C5" s="7"/>
      <c r="D5" s="11"/>
      <c r="E5" s="14" t="s">
        <v>2</v>
      </c>
      <c r="F5" s="15"/>
      <c r="G5" s="8"/>
      <c r="H5" s="17" t="s">
        <v>12</v>
      </c>
      <c r="I5" s="15"/>
    </row>
    <row r="6" spans="1:9" s="2" customFormat="1" ht="18">
      <c r="A6" s="3" t="s">
        <v>28</v>
      </c>
      <c r="B6" s="47" t="s">
        <v>320</v>
      </c>
      <c r="C6" s="7" t="s">
        <v>321</v>
      </c>
      <c r="D6" s="11"/>
      <c r="E6" s="14" t="s">
        <v>233</v>
      </c>
      <c r="F6" s="8"/>
      <c r="G6" s="18"/>
      <c r="H6" s="17" t="s">
        <v>13</v>
      </c>
      <c r="I6" s="15">
        <v>1</v>
      </c>
    </row>
    <row r="7" spans="1:9" s="3" customFormat="1" ht="12.75">
      <c r="A7" s="19" t="s">
        <v>3</v>
      </c>
      <c r="B7" s="19" t="s">
        <v>4</v>
      </c>
      <c r="C7" s="20" t="s">
        <v>14</v>
      </c>
      <c r="D7" s="20"/>
      <c r="E7" s="21" t="s">
        <v>5</v>
      </c>
      <c r="F7" s="20" t="s">
        <v>6</v>
      </c>
      <c r="G7" s="19" t="s">
        <v>15</v>
      </c>
      <c r="H7" s="19" t="s">
        <v>16</v>
      </c>
      <c r="I7" s="43" t="s">
        <v>17</v>
      </c>
    </row>
    <row r="8" spans="1:9" s="3" customFormat="1" ht="13.5" thickBot="1">
      <c r="A8" s="22"/>
      <c r="B8" s="23"/>
      <c r="C8" s="24"/>
      <c r="D8" s="24"/>
      <c r="E8" s="25" t="s">
        <v>7</v>
      </c>
      <c r="F8" s="26" t="s">
        <v>8</v>
      </c>
      <c r="G8" s="23"/>
      <c r="H8" s="23" t="s">
        <v>18</v>
      </c>
      <c r="I8" s="23"/>
    </row>
    <row r="9" spans="1:11" ht="19.5" customHeight="1" thickTop="1">
      <c r="A9" s="46">
        <v>1</v>
      </c>
      <c r="B9" s="28">
        <v>17040577</v>
      </c>
      <c r="C9" s="29" t="s">
        <v>245</v>
      </c>
      <c r="D9" s="50" t="s">
        <v>34</v>
      </c>
      <c r="E9" s="48">
        <v>36450</v>
      </c>
      <c r="F9" s="28" t="s">
        <v>246</v>
      </c>
      <c r="G9" s="31"/>
      <c r="H9" s="34"/>
      <c r="I9" s="34"/>
      <c r="J9" s="44"/>
      <c r="K9" s="44"/>
    </row>
    <row r="10" spans="1:11" ht="19.5" customHeight="1">
      <c r="A10" s="46">
        <v>2</v>
      </c>
      <c r="B10" s="28">
        <v>21040067</v>
      </c>
      <c r="C10" s="29" t="s">
        <v>247</v>
      </c>
      <c r="D10" s="51" t="s">
        <v>34</v>
      </c>
      <c r="E10" s="48">
        <v>37974</v>
      </c>
      <c r="F10" s="28" t="s">
        <v>248</v>
      </c>
      <c r="G10" s="31"/>
      <c r="H10" s="34"/>
      <c r="I10" s="34"/>
      <c r="J10" s="44"/>
      <c r="K10" s="44"/>
    </row>
    <row r="11" spans="1:11" ht="19.5" customHeight="1">
      <c r="A11" s="46">
        <v>3</v>
      </c>
      <c r="B11" s="28">
        <v>21041081</v>
      </c>
      <c r="C11" s="29" t="s">
        <v>249</v>
      </c>
      <c r="D11" s="51" t="s">
        <v>34</v>
      </c>
      <c r="E11" s="48">
        <v>37789</v>
      </c>
      <c r="F11" s="28" t="s">
        <v>250</v>
      </c>
      <c r="G11" s="31"/>
      <c r="H11" s="34"/>
      <c r="I11" s="34"/>
      <c r="J11" s="44"/>
      <c r="K11" s="44"/>
    </row>
    <row r="12" spans="1:11" ht="19.5" customHeight="1">
      <c r="A12" s="46">
        <v>4</v>
      </c>
      <c r="B12" s="28">
        <v>21040717</v>
      </c>
      <c r="C12" s="29" t="s">
        <v>239</v>
      </c>
      <c r="D12" s="51" t="s">
        <v>34</v>
      </c>
      <c r="E12" s="48">
        <v>37845</v>
      </c>
      <c r="F12" s="28" t="s">
        <v>251</v>
      </c>
      <c r="G12" s="31"/>
      <c r="H12" s="34"/>
      <c r="I12" s="34"/>
      <c r="J12" s="44"/>
      <c r="K12" s="44"/>
    </row>
    <row r="13" spans="1:11" ht="19.5" customHeight="1">
      <c r="A13" s="46">
        <v>5</v>
      </c>
      <c r="B13" s="28">
        <v>19040038</v>
      </c>
      <c r="C13" s="29" t="s">
        <v>252</v>
      </c>
      <c r="D13" s="51" t="s">
        <v>34</v>
      </c>
      <c r="E13" s="48">
        <v>37108</v>
      </c>
      <c r="F13" s="28" t="s">
        <v>253</v>
      </c>
      <c r="G13" s="31"/>
      <c r="H13" s="34"/>
      <c r="I13" s="34"/>
      <c r="J13" s="44"/>
      <c r="K13" s="44"/>
    </row>
    <row r="14" spans="1:11" ht="19.5" customHeight="1">
      <c r="A14" s="46">
        <v>6</v>
      </c>
      <c r="B14" s="28">
        <v>17040495</v>
      </c>
      <c r="C14" s="29" t="s">
        <v>254</v>
      </c>
      <c r="D14" s="51" t="s">
        <v>61</v>
      </c>
      <c r="E14" s="48">
        <v>36249</v>
      </c>
      <c r="F14" s="28" t="s">
        <v>255</v>
      </c>
      <c r="G14" s="31"/>
      <c r="H14" s="34"/>
      <c r="I14" s="34"/>
      <c r="J14" s="44"/>
      <c r="K14" s="44"/>
    </row>
    <row r="15" spans="1:11" ht="19.5" customHeight="1">
      <c r="A15" s="46">
        <v>7</v>
      </c>
      <c r="B15" s="28">
        <v>21041084</v>
      </c>
      <c r="C15" s="29" t="s">
        <v>176</v>
      </c>
      <c r="D15" s="51" t="s">
        <v>61</v>
      </c>
      <c r="E15" s="48">
        <v>37637</v>
      </c>
      <c r="F15" s="28" t="s">
        <v>256</v>
      </c>
      <c r="G15" s="31"/>
      <c r="H15" s="34"/>
      <c r="I15" s="34"/>
      <c r="J15" s="44"/>
      <c r="K15" s="44"/>
    </row>
    <row r="16" spans="1:9" ht="19.5" customHeight="1">
      <c r="A16" s="46">
        <v>8</v>
      </c>
      <c r="B16" s="28">
        <v>21040065</v>
      </c>
      <c r="C16" s="29" t="s">
        <v>257</v>
      </c>
      <c r="D16" s="51" t="s">
        <v>61</v>
      </c>
      <c r="E16" s="48">
        <v>37961</v>
      </c>
      <c r="F16" s="28" t="s">
        <v>258</v>
      </c>
      <c r="G16" s="31"/>
      <c r="H16" s="36"/>
      <c r="I16" s="36"/>
    </row>
    <row r="17" spans="1:11" ht="19.5" customHeight="1">
      <c r="A17" s="46">
        <v>9</v>
      </c>
      <c r="B17" s="28">
        <v>21040719</v>
      </c>
      <c r="C17" s="29" t="s">
        <v>259</v>
      </c>
      <c r="D17" s="51" t="s">
        <v>260</v>
      </c>
      <c r="E17" s="48">
        <v>37774</v>
      </c>
      <c r="F17" s="28" t="s">
        <v>261</v>
      </c>
      <c r="G17" s="31"/>
      <c r="H17" s="34"/>
      <c r="I17" s="34"/>
      <c r="J17" s="44"/>
      <c r="K17" s="44"/>
    </row>
    <row r="18" spans="1:11" ht="19.5" customHeight="1">
      <c r="A18" s="46">
        <v>10</v>
      </c>
      <c r="B18" s="28">
        <v>21040732</v>
      </c>
      <c r="C18" s="29" t="s">
        <v>262</v>
      </c>
      <c r="D18" s="51" t="s">
        <v>263</v>
      </c>
      <c r="E18" s="48">
        <v>37935</v>
      </c>
      <c r="F18" s="28" t="s">
        <v>264</v>
      </c>
      <c r="G18" s="31"/>
      <c r="H18" s="34"/>
      <c r="I18" s="34"/>
      <c r="J18" s="44"/>
      <c r="K18" s="44"/>
    </row>
    <row r="19" spans="1:11" ht="19.5" customHeight="1">
      <c r="A19" s="46">
        <v>11</v>
      </c>
      <c r="B19" s="28">
        <v>18040675</v>
      </c>
      <c r="C19" s="29" t="s">
        <v>40</v>
      </c>
      <c r="D19" s="51" t="s">
        <v>234</v>
      </c>
      <c r="E19" s="48">
        <v>36755</v>
      </c>
      <c r="F19" s="28" t="s">
        <v>265</v>
      </c>
      <c r="G19" s="31"/>
      <c r="H19" s="34"/>
      <c r="I19" s="34"/>
      <c r="J19" s="44"/>
      <c r="K19" s="44"/>
    </row>
    <row r="20" spans="1:11" ht="19.5" customHeight="1">
      <c r="A20" s="46">
        <v>12</v>
      </c>
      <c r="B20" s="28">
        <v>21041086</v>
      </c>
      <c r="C20" s="29" t="s">
        <v>266</v>
      </c>
      <c r="D20" s="51" t="s">
        <v>72</v>
      </c>
      <c r="E20" s="48">
        <v>37691</v>
      </c>
      <c r="F20" s="28" t="s">
        <v>256</v>
      </c>
      <c r="G20" s="31"/>
      <c r="H20" s="34"/>
      <c r="I20" s="34"/>
      <c r="J20" s="44"/>
      <c r="K20" s="44"/>
    </row>
    <row r="21" spans="1:11" ht="19.5" customHeight="1">
      <c r="A21" s="46">
        <v>13</v>
      </c>
      <c r="B21" s="28">
        <v>19040005</v>
      </c>
      <c r="C21" s="29" t="s">
        <v>267</v>
      </c>
      <c r="D21" s="51" t="s">
        <v>92</v>
      </c>
      <c r="E21" s="48">
        <v>37141</v>
      </c>
      <c r="F21" s="28" t="s">
        <v>268</v>
      </c>
      <c r="G21" s="31"/>
      <c r="H21" s="34"/>
      <c r="I21" s="34"/>
      <c r="J21" s="44"/>
      <c r="K21" s="44"/>
    </row>
    <row r="22" spans="1:11" ht="19.5" customHeight="1">
      <c r="A22" s="46">
        <v>14</v>
      </c>
      <c r="B22" s="28">
        <v>21040684</v>
      </c>
      <c r="C22" s="29" t="s">
        <v>269</v>
      </c>
      <c r="D22" s="51" t="s">
        <v>235</v>
      </c>
      <c r="E22" s="48">
        <v>37940</v>
      </c>
      <c r="F22" s="28" t="s">
        <v>251</v>
      </c>
      <c r="G22" s="31"/>
      <c r="H22" s="34"/>
      <c r="I22" s="34"/>
      <c r="J22" s="44"/>
      <c r="K22" s="44"/>
    </row>
    <row r="23" spans="1:9" ht="19.5" customHeight="1">
      <c r="A23" s="46">
        <v>15</v>
      </c>
      <c r="B23" s="28">
        <v>18040384</v>
      </c>
      <c r="C23" s="29" t="s">
        <v>237</v>
      </c>
      <c r="D23" s="51" t="s">
        <v>235</v>
      </c>
      <c r="E23" s="48">
        <v>36889</v>
      </c>
      <c r="F23" s="28" t="s">
        <v>270</v>
      </c>
      <c r="G23" s="31"/>
      <c r="H23" s="36"/>
      <c r="I23" s="36"/>
    </row>
    <row r="24" spans="1:9" ht="19.5" customHeight="1">
      <c r="A24" s="46">
        <v>16</v>
      </c>
      <c r="B24" s="28">
        <v>21040106</v>
      </c>
      <c r="C24" s="29" t="s">
        <v>271</v>
      </c>
      <c r="D24" s="51" t="s">
        <v>235</v>
      </c>
      <c r="E24" s="48">
        <v>37909</v>
      </c>
      <c r="F24" s="28" t="s">
        <v>272</v>
      </c>
      <c r="G24" s="31"/>
      <c r="H24" s="36"/>
      <c r="I24" s="36"/>
    </row>
    <row r="25" spans="1:9" ht="19.5" customHeight="1">
      <c r="A25" s="46">
        <v>17</v>
      </c>
      <c r="B25" s="28">
        <v>21040687</v>
      </c>
      <c r="C25" s="29" t="s">
        <v>273</v>
      </c>
      <c r="D25" s="51" t="s">
        <v>104</v>
      </c>
      <c r="E25" s="48">
        <v>37788</v>
      </c>
      <c r="F25" s="28" t="s">
        <v>251</v>
      </c>
      <c r="G25" s="31"/>
      <c r="H25" s="36"/>
      <c r="I25" s="36"/>
    </row>
    <row r="26" spans="1:9" ht="19.5" customHeight="1">
      <c r="A26" s="46">
        <v>18</v>
      </c>
      <c r="B26" s="28">
        <v>17040410</v>
      </c>
      <c r="C26" s="29" t="s">
        <v>243</v>
      </c>
      <c r="D26" s="51" t="s">
        <v>104</v>
      </c>
      <c r="E26" s="48">
        <v>36224</v>
      </c>
      <c r="F26" s="28" t="s">
        <v>274</v>
      </c>
      <c r="G26" s="31"/>
      <c r="H26" s="36"/>
      <c r="I26" s="36"/>
    </row>
    <row r="27" spans="1:9" ht="19.5" customHeight="1">
      <c r="A27" s="46">
        <v>19</v>
      </c>
      <c r="B27" s="28">
        <v>18040124</v>
      </c>
      <c r="C27" s="29" t="s">
        <v>120</v>
      </c>
      <c r="D27" s="51" t="s">
        <v>104</v>
      </c>
      <c r="E27" s="48">
        <v>36276</v>
      </c>
      <c r="F27" s="28" t="s">
        <v>275</v>
      </c>
      <c r="G27" s="31"/>
      <c r="H27" s="34"/>
      <c r="I27" s="34"/>
    </row>
    <row r="28" spans="1:9" ht="19.5" customHeight="1">
      <c r="A28" s="46">
        <v>20</v>
      </c>
      <c r="B28" s="28">
        <v>20041260</v>
      </c>
      <c r="C28" s="29" t="s">
        <v>119</v>
      </c>
      <c r="D28" s="51" t="s">
        <v>276</v>
      </c>
      <c r="E28" s="48">
        <v>37509</v>
      </c>
      <c r="F28" s="28" t="s">
        <v>277</v>
      </c>
      <c r="G28" s="31"/>
      <c r="H28" s="34"/>
      <c r="I28" s="34"/>
    </row>
    <row r="29" spans="1:9" ht="19.5" customHeight="1">
      <c r="A29" s="46">
        <v>21</v>
      </c>
      <c r="B29" s="28">
        <v>17040409</v>
      </c>
      <c r="C29" s="29" t="s">
        <v>243</v>
      </c>
      <c r="D29" s="51" t="s">
        <v>278</v>
      </c>
      <c r="E29" s="48">
        <v>36466</v>
      </c>
      <c r="F29" s="28" t="s">
        <v>279</v>
      </c>
      <c r="G29" s="31"/>
      <c r="H29" s="34"/>
      <c r="I29" s="34"/>
    </row>
    <row r="30" spans="1:9" ht="19.5" customHeight="1">
      <c r="A30" s="46">
        <v>22</v>
      </c>
      <c r="B30" s="28">
        <v>21040293</v>
      </c>
      <c r="C30" s="29" t="s">
        <v>280</v>
      </c>
      <c r="D30" s="51" t="s">
        <v>236</v>
      </c>
      <c r="E30" s="48">
        <v>37936</v>
      </c>
      <c r="F30" s="28" t="s">
        <v>258</v>
      </c>
      <c r="G30" s="31"/>
      <c r="H30" s="34"/>
      <c r="I30" s="34"/>
    </row>
    <row r="31" spans="1:9" ht="19.5" customHeight="1">
      <c r="A31" s="46">
        <v>23</v>
      </c>
      <c r="B31" s="28">
        <v>21040722</v>
      </c>
      <c r="C31" s="29" t="s">
        <v>281</v>
      </c>
      <c r="D31" s="51" t="s">
        <v>282</v>
      </c>
      <c r="E31" s="48">
        <v>37978</v>
      </c>
      <c r="F31" s="28" t="s">
        <v>251</v>
      </c>
      <c r="G31" s="31"/>
      <c r="H31" s="34"/>
      <c r="I31" s="34"/>
    </row>
    <row r="32" spans="1:11" ht="21.75" customHeight="1">
      <c r="A32" s="46">
        <v>24</v>
      </c>
      <c r="B32" s="28">
        <v>21040692</v>
      </c>
      <c r="C32" s="29" t="s">
        <v>283</v>
      </c>
      <c r="D32" s="51" t="s">
        <v>282</v>
      </c>
      <c r="E32" s="48">
        <v>37783</v>
      </c>
      <c r="F32" s="28" t="s">
        <v>261</v>
      </c>
      <c r="G32" s="33"/>
      <c r="H32" s="34"/>
      <c r="I32" s="34"/>
      <c r="J32" s="44"/>
      <c r="K32" s="44"/>
    </row>
    <row r="33" spans="1:11" ht="21.75" customHeight="1">
      <c r="A33" s="46">
        <v>25</v>
      </c>
      <c r="B33" s="28">
        <v>21040235</v>
      </c>
      <c r="C33" s="29" t="s">
        <v>284</v>
      </c>
      <c r="D33" s="51" t="s">
        <v>238</v>
      </c>
      <c r="E33" s="48">
        <v>37839</v>
      </c>
      <c r="F33" s="28" t="s">
        <v>272</v>
      </c>
      <c r="G33" s="33"/>
      <c r="H33" s="34"/>
      <c r="I33" s="34"/>
      <c r="J33" s="44"/>
      <c r="K33" s="44"/>
    </row>
    <row r="34" spans="1:11" ht="21.75" customHeight="1">
      <c r="A34" s="46"/>
      <c r="B34" s="31"/>
      <c r="C34" s="29"/>
      <c r="D34" s="30"/>
      <c r="E34" s="31"/>
      <c r="F34" s="32"/>
      <c r="G34" s="33"/>
      <c r="H34" s="34"/>
      <c r="I34" s="34"/>
      <c r="J34" s="44"/>
      <c r="K34" s="44"/>
    </row>
    <row r="35" spans="1:11" ht="21.75" customHeight="1">
      <c r="A35" s="46"/>
      <c r="B35" s="31"/>
      <c r="C35" s="29"/>
      <c r="D35" s="30"/>
      <c r="E35" s="35"/>
      <c r="F35" s="32"/>
      <c r="G35" s="33"/>
      <c r="H35" s="34"/>
      <c r="I35" s="34"/>
      <c r="J35" s="44"/>
      <c r="K35" s="44"/>
    </row>
    <row r="36" spans="1:11" ht="21.75" customHeight="1">
      <c r="A36" s="46"/>
      <c r="B36" s="31"/>
      <c r="C36" s="29"/>
      <c r="D36" s="30"/>
      <c r="E36" s="31"/>
      <c r="F36" s="32"/>
      <c r="G36" s="33"/>
      <c r="H36" s="34"/>
      <c r="I36" s="34"/>
      <c r="J36" s="44"/>
      <c r="K36" s="44"/>
    </row>
    <row r="37" spans="1:11" ht="21.75" customHeight="1">
      <c r="A37" s="46"/>
      <c r="B37" s="31"/>
      <c r="C37" s="29"/>
      <c r="D37" s="30"/>
      <c r="E37" s="31"/>
      <c r="F37" s="32"/>
      <c r="G37" s="33"/>
      <c r="H37" s="34"/>
      <c r="I37" s="34"/>
      <c r="J37" s="44"/>
      <c r="K37" s="44"/>
    </row>
    <row r="38" spans="1:9" ht="21.75" customHeight="1">
      <c r="A38" s="46"/>
      <c r="B38" s="31"/>
      <c r="C38" s="29"/>
      <c r="D38" s="30"/>
      <c r="E38" s="31"/>
      <c r="F38" s="32"/>
      <c r="G38" s="33"/>
      <c r="H38" s="36"/>
      <c r="I38" s="36"/>
    </row>
    <row r="39" spans="1:11" ht="21.75" customHeight="1">
      <c r="A39" s="46"/>
      <c r="B39" s="31"/>
      <c r="C39" s="29"/>
      <c r="D39" s="30"/>
      <c r="E39" s="31"/>
      <c r="F39" s="32"/>
      <c r="G39" s="33"/>
      <c r="H39" s="34"/>
      <c r="I39" s="34"/>
      <c r="J39" s="44"/>
      <c r="K39" s="44"/>
    </row>
    <row r="40" spans="1:9" ht="23.25" customHeight="1">
      <c r="A40" s="27"/>
      <c r="B40" s="28"/>
      <c r="C40" s="29"/>
      <c r="D40" s="30"/>
      <c r="E40" s="35"/>
      <c r="F40" s="31"/>
      <c r="G40" s="37"/>
      <c r="H40" s="36"/>
      <c r="I40" s="36"/>
    </row>
    <row r="41" spans="1:9" ht="18.75" customHeight="1">
      <c r="A41" s="38" t="s">
        <v>19</v>
      </c>
      <c r="B41" s="38"/>
      <c r="C41" s="39"/>
      <c r="D41" s="39"/>
      <c r="E41" s="38" t="s">
        <v>20</v>
      </c>
      <c r="F41" s="38"/>
      <c r="G41" s="38" t="s">
        <v>21</v>
      </c>
      <c r="H41" s="38"/>
      <c r="I41" s="38"/>
    </row>
    <row r="42" spans="1:9" ht="18.75" customHeight="1">
      <c r="A42" s="38" t="s">
        <v>22</v>
      </c>
      <c r="B42" s="38"/>
      <c r="C42" s="39"/>
      <c r="D42" s="39"/>
      <c r="E42" s="40"/>
      <c r="F42" s="40"/>
      <c r="G42" s="40" t="s">
        <v>23</v>
      </c>
      <c r="H42" s="38"/>
      <c r="I42" s="38"/>
    </row>
    <row r="43" spans="1:9" ht="18.75" customHeight="1">
      <c r="A43" s="38" t="s">
        <v>24</v>
      </c>
      <c r="B43" s="40"/>
      <c r="C43" s="39"/>
      <c r="D43" s="39"/>
      <c r="E43" s="40"/>
      <c r="F43" s="40"/>
      <c r="G43" s="40" t="s">
        <v>25</v>
      </c>
      <c r="H43" s="38"/>
      <c r="I43" s="38"/>
    </row>
    <row r="44" spans="2:9" ht="18.75" customHeight="1">
      <c r="B44" s="38"/>
      <c r="C44" s="39"/>
      <c r="D44" s="39"/>
      <c r="F44" s="52" t="s">
        <v>232</v>
      </c>
      <c r="G44" s="52"/>
      <c r="H44" s="52"/>
      <c r="I44" s="52"/>
    </row>
    <row r="45" spans="2:9" ht="21.75" customHeight="1">
      <c r="B45" s="41"/>
      <c r="C45" s="42"/>
      <c r="D45" s="42"/>
      <c r="E45" s="4"/>
      <c r="G45" s="41" t="s">
        <v>26</v>
      </c>
      <c r="I45" s="38"/>
    </row>
    <row r="46" spans="1:8" s="1" customFormat="1" ht="22.5">
      <c r="A46" s="6" t="s">
        <v>0</v>
      </c>
      <c r="B46" s="7"/>
      <c r="C46" s="7"/>
      <c r="D46" s="7"/>
      <c r="F46" s="8"/>
      <c r="G46" s="9" t="s">
        <v>9</v>
      </c>
      <c r="H46" s="8"/>
    </row>
    <row r="47" spans="1:8" s="2" customFormat="1" ht="20.25" customHeight="1">
      <c r="A47" s="10" t="s">
        <v>1</v>
      </c>
      <c r="B47" s="7"/>
      <c r="C47" s="11"/>
      <c r="D47" s="11"/>
      <c r="E47" s="12"/>
      <c r="G47" s="13" t="s">
        <v>27</v>
      </c>
      <c r="H47" s="8"/>
    </row>
    <row r="48" spans="1:8" s="2" customFormat="1" ht="20.25" customHeight="1">
      <c r="A48" s="10"/>
      <c r="B48" s="7"/>
      <c r="C48" s="11"/>
      <c r="D48" s="11"/>
      <c r="E48" s="12"/>
      <c r="G48" s="13"/>
      <c r="H48" s="8"/>
    </row>
    <row r="49" spans="2:9" s="2" customFormat="1" ht="18">
      <c r="B49" s="11"/>
      <c r="C49" s="11"/>
      <c r="D49" s="11"/>
      <c r="E49" s="14" t="s">
        <v>10</v>
      </c>
      <c r="F49" s="15" t="s">
        <v>244</v>
      </c>
      <c r="H49" s="16" t="s">
        <v>11</v>
      </c>
      <c r="I49" s="15" t="s">
        <v>317</v>
      </c>
    </row>
    <row r="50" spans="1:9" s="2" customFormat="1" ht="18">
      <c r="A50" s="3" t="s">
        <v>318</v>
      </c>
      <c r="B50" s="7" t="s">
        <v>322</v>
      </c>
      <c r="C50" s="7"/>
      <c r="D50" s="11"/>
      <c r="E50" s="14" t="s">
        <v>2</v>
      </c>
      <c r="F50" s="15"/>
      <c r="G50" s="8"/>
      <c r="H50" s="17" t="s">
        <v>12</v>
      </c>
      <c r="I50" s="15"/>
    </row>
    <row r="51" spans="1:9" s="2" customFormat="1" ht="18">
      <c r="A51" s="3" t="s">
        <v>28</v>
      </c>
      <c r="B51" s="47" t="s">
        <v>323</v>
      </c>
      <c r="C51" s="7" t="s">
        <v>324</v>
      </c>
      <c r="D51" s="11"/>
      <c r="E51" s="14" t="s">
        <v>233</v>
      </c>
      <c r="F51" s="8"/>
      <c r="G51" s="18"/>
      <c r="H51" s="17" t="s">
        <v>13</v>
      </c>
      <c r="I51" s="15">
        <v>2</v>
      </c>
    </row>
    <row r="52" spans="1:9" s="3" customFormat="1" ht="12.75">
      <c r="A52" s="19" t="s">
        <v>3</v>
      </c>
      <c r="B52" s="19" t="s">
        <v>4</v>
      </c>
      <c r="C52" s="20" t="s">
        <v>14</v>
      </c>
      <c r="D52" s="20"/>
      <c r="E52" s="21" t="s">
        <v>5</v>
      </c>
      <c r="F52" s="20" t="s">
        <v>6</v>
      </c>
      <c r="G52" s="19" t="s">
        <v>15</v>
      </c>
      <c r="H52" s="19" t="s">
        <v>16</v>
      </c>
      <c r="I52" s="43" t="s">
        <v>17</v>
      </c>
    </row>
    <row r="53" spans="1:9" s="3" customFormat="1" ht="13.5" thickBot="1">
      <c r="A53" s="22"/>
      <c r="B53" s="23"/>
      <c r="C53" s="24"/>
      <c r="D53" s="24"/>
      <c r="E53" s="25" t="s">
        <v>7</v>
      </c>
      <c r="F53" s="26" t="s">
        <v>8</v>
      </c>
      <c r="G53" s="23"/>
      <c r="H53" s="23" t="s">
        <v>18</v>
      </c>
      <c r="I53" s="23"/>
    </row>
    <row r="54" spans="1:11" ht="19.5" customHeight="1" thickTop="1">
      <c r="A54" s="46">
        <v>1</v>
      </c>
      <c r="B54" s="28">
        <v>21040518</v>
      </c>
      <c r="C54" s="29" t="s">
        <v>285</v>
      </c>
      <c r="D54" s="51" t="s">
        <v>238</v>
      </c>
      <c r="E54" s="48">
        <v>37888</v>
      </c>
      <c r="F54" s="28" t="s">
        <v>258</v>
      </c>
      <c r="G54" s="49"/>
      <c r="H54" s="34"/>
      <c r="I54" s="34"/>
      <c r="J54" s="44"/>
      <c r="K54" s="44"/>
    </row>
    <row r="55" spans="1:11" ht="19.5" customHeight="1">
      <c r="A55" s="46">
        <v>2</v>
      </c>
      <c r="B55" s="28">
        <v>21040697</v>
      </c>
      <c r="C55" s="29" t="s">
        <v>286</v>
      </c>
      <c r="D55" s="51" t="s">
        <v>287</v>
      </c>
      <c r="E55" s="48">
        <v>37812</v>
      </c>
      <c r="F55" s="28" t="s">
        <v>261</v>
      </c>
      <c r="G55" s="49"/>
      <c r="H55" s="34"/>
      <c r="I55" s="34"/>
      <c r="J55" s="44"/>
      <c r="K55" s="44"/>
    </row>
    <row r="56" spans="1:11" ht="19.5" customHeight="1">
      <c r="A56" s="46">
        <v>3</v>
      </c>
      <c r="B56" s="28">
        <v>17040563</v>
      </c>
      <c r="C56" s="29" t="s">
        <v>288</v>
      </c>
      <c r="D56" s="51" t="s">
        <v>289</v>
      </c>
      <c r="E56" s="48">
        <v>36392</v>
      </c>
      <c r="F56" s="28" t="s">
        <v>274</v>
      </c>
      <c r="G56" s="49"/>
      <c r="H56" s="34"/>
      <c r="I56" s="34"/>
      <c r="J56" s="44"/>
      <c r="K56" s="44"/>
    </row>
    <row r="57" spans="1:11" ht="19.5" customHeight="1">
      <c r="A57" s="46">
        <v>4</v>
      </c>
      <c r="B57" s="28">
        <v>21040156</v>
      </c>
      <c r="C57" s="29" t="s">
        <v>290</v>
      </c>
      <c r="D57" s="51" t="s">
        <v>125</v>
      </c>
      <c r="E57" s="48">
        <v>37777</v>
      </c>
      <c r="F57" s="28" t="s">
        <v>258</v>
      </c>
      <c r="G57" s="49"/>
      <c r="H57" s="34"/>
      <c r="I57" s="34"/>
      <c r="J57" s="44"/>
      <c r="K57" s="44"/>
    </row>
    <row r="58" spans="1:11" ht="19.5" customHeight="1">
      <c r="A58" s="46">
        <v>5</v>
      </c>
      <c r="B58" s="28">
        <v>18040535</v>
      </c>
      <c r="C58" s="29" t="s">
        <v>291</v>
      </c>
      <c r="D58" s="51" t="s">
        <v>125</v>
      </c>
      <c r="E58" s="48">
        <v>36872</v>
      </c>
      <c r="F58" s="28" t="s">
        <v>292</v>
      </c>
      <c r="G58" s="49"/>
      <c r="H58" s="34"/>
      <c r="I58" s="34"/>
      <c r="J58" s="44"/>
      <c r="K58" s="44"/>
    </row>
    <row r="59" spans="1:11" ht="19.5" customHeight="1">
      <c r="A59" s="46">
        <v>6</v>
      </c>
      <c r="B59" s="28">
        <v>21040537</v>
      </c>
      <c r="C59" s="29" t="s">
        <v>227</v>
      </c>
      <c r="D59" s="51" t="s">
        <v>125</v>
      </c>
      <c r="E59" s="48">
        <v>37787</v>
      </c>
      <c r="F59" s="28" t="s">
        <v>258</v>
      </c>
      <c r="G59" s="49"/>
      <c r="H59" s="34"/>
      <c r="I59" s="34"/>
      <c r="J59" s="44"/>
      <c r="K59" s="44"/>
    </row>
    <row r="60" spans="1:11" ht="19.5" customHeight="1">
      <c r="A60" s="46">
        <v>7</v>
      </c>
      <c r="B60" s="28">
        <v>21040295</v>
      </c>
      <c r="C60" s="29" t="s">
        <v>293</v>
      </c>
      <c r="D60" s="51" t="s">
        <v>125</v>
      </c>
      <c r="E60" s="48">
        <v>37818</v>
      </c>
      <c r="F60" s="28" t="s">
        <v>248</v>
      </c>
      <c r="G60" s="49"/>
      <c r="H60" s="34"/>
      <c r="I60" s="34"/>
      <c r="J60" s="44"/>
      <c r="K60" s="44"/>
    </row>
    <row r="61" spans="1:9" ht="19.5" customHeight="1">
      <c r="A61" s="46">
        <v>8</v>
      </c>
      <c r="B61" s="28">
        <v>18040087</v>
      </c>
      <c r="C61" s="29" t="s">
        <v>294</v>
      </c>
      <c r="D61" s="51" t="s">
        <v>241</v>
      </c>
      <c r="E61" s="48">
        <v>36781</v>
      </c>
      <c r="F61" s="28" t="s">
        <v>295</v>
      </c>
      <c r="G61" s="49"/>
      <c r="H61" s="36"/>
      <c r="I61" s="36"/>
    </row>
    <row r="62" spans="1:11" ht="19.5" customHeight="1">
      <c r="A62" s="46">
        <v>9</v>
      </c>
      <c r="B62" s="28">
        <v>21040011</v>
      </c>
      <c r="C62" s="29" t="s">
        <v>296</v>
      </c>
      <c r="D62" s="51" t="s">
        <v>156</v>
      </c>
      <c r="E62" s="48">
        <v>37905</v>
      </c>
      <c r="F62" s="28" t="s">
        <v>272</v>
      </c>
      <c r="G62" s="49"/>
      <c r="H62" s="34"/>
      <c r="I62" s="34"/>
      <c r="J62" s="44"/>
      <c r="K62" s="44"/>
    </row>
    <row r="63" spans="1:11" ht="19.5" customHeight="1">
      <c r="A63" s="46">
        <v>10</v>
      </c>
      <c r="B63" s="28">
        <v>17040899</v>
      </c>
      <c r="C63" s="29" t="s">
        <v>297</v>
      </c>
      <c r="D63" s="51" t="s">
        <v>298</v>
      </c>
      <c r="E63" s="48">
        <v>36465</v>
      </c>
      <c r="F63" s="28" t="s">
        <v>299</v>
      </c>
      <c r="G63" s="49"/>
      <c r="H63" s="34"/>
      <c r="I63" s="34"/>
      <c r="J63" s="44"/>
      <c r="K63" s="44"/>
    </row>
    <row r="64" spans="1:11" ht="19.5" customHeight="1">
      <c r="A64" s="46">
        <v>11</v>
      </c>
      <c r="B64" s="28">
        <v>21040461</v>
      </c>
      <c r="C64" s="29" t="s">
        <v>176</v>
      </c>
      <c r="D64" s="51" t="s">
        <v>167</v>
      </c>
      <c r="E64" s="48">
        <v>37642</v>
      </c>
      <c r="F64" s="28" t="s">
        <v>272</v>
      </c>
      <c r="G64" s="49"/>
      <c r="H64" s="34"/>
      <c r="I64" s="34"/>
      <c r="J64" s="44"/>
      <c r="K64" s="44"/>
    </row>
    <row r="65" spans="1:11" ht="19.5" customHeight="1">
      <c r="A65" s="46">
        <v>12</v>
      </c>
      <c r="B65" s="28">
        <v>21040726</v>
      </c>
      <c r="C65" s="29" t="s">
        <v>300</v>
      </c>
      <c r="D65" s="51" t="s">
        <v>167</v>
      </c>
      <c r="E65" s="48">
        <v>37789</v>
      </c>
      <c r="F65" s="28" t="s">
        <v>251</v>
      </c>
      <c r="G65" s="49"/>
      <c r="H65" s="34"/>
      <c r="I65" s="34"/>
      <c r="J65" s="44"/>
      <c r="K65" s="44"/>
    </row>
    <row r="66" spans="1:11" ht="19.5" customHeight="1">
      <c r="A66" s="46">
        <v>13</v>
      </c>
      <c r="B66" s="28">
        <v>21040464</v>
      </c>
      <c r="C66" s="29" t="s">
        <v>301</v>
      </c>
      <c r="D66" s="51" t="s">
        <v>170</v>
      </c>
      <c r="E66" s="48">
        <v>37839</v>
      </c>
      <c r="F66" s="28" t="s">
        <v>302</v>
      </c>
      <c r="G66" s="49"/>
      <c r="H66" s="34"/>
      <c r="I66" s="34"/>
      <c r="J66" s="44"/>
      <c r="K66" s="44"/>
    </row>
    <row r="67" spans="1:11" ht="19.5" customHeight="1">
      <c r="A67" s="46">
        <v>14</v>
      </c>
      <c r="B67" s="28">
        <v>21040329</v>
      </c>
      <c r="C67" s="29" t="s">
        <v>303</v>
      </c>
      <c r="D67" s="51" t="s">
        <v>180</v>
      </c>
      <c r="E67" s="48">
        <v>37527</v>
      </c>
      <c r="F67" s="28" t="s">
        <v>272</v>
      </c>
      <c r="G67" s="49"/>
      <c r="H67" s="34"/>
      <c r="I67" s="34"/>
      <c r="J67" s="44"/>
      <c r="K67" s="44"/>
    </row>
    <row r="68" spans="1:9" ht="19.5" customHeight="1">
      <c r="A68" s="46">
        <v>15</v>
      </c>
      <c r="B68" s="28">
        <v>21040418</v>
      </c>
      <c r="C68" s="29" t="s">
        <v>304</v>
      </c>
      <c r="D68" s="51" t="s">
        <v>182</v>
      </c>
      <c r="E68" s="48">
        <v>37957</v>
      </c>
      <c r="F68" s="28" t="s">
        <v>302</v>
      </c>
      <c r="G68" s="49"/>
      <c r="H68" s="36"/>
      <c r="I68" s="36"/>
    </row>
    <row r="69" spans="1:9" ht="19.5" customHeight="1">
      <c r="A69" s="46">
        <v>16</v>
      </c>
      <c r="B69" s="28">
        <v>21040019</v>
      </c>
      <c r="C69" s="29" t="s">
        <v>305</v>
      </c>
      <c r="D69" s="51" t="s">
        <v>182</v>
      </c>
      <c r="E69" s="48">
        <v>37881</v>
      </c>
      <c r="F69" s="28" t="s">
        <v>302</v>
      </c>
      <c r="G69" s="49"/>
      <c r="H69" s="36"/>
      <c r="I69" s="36"/>
    </row>
    <row r="70" spans="1:9" ht="19.5" customHeight="1">
      <c r="A70" s="46">
        <v>17</v>
      </c>
      <c r="B70" s="28">
        <v>21041142</v>
      </c>
      <c r="C70" s="29" t="s">
        <v>306</v>
      </c>
      <c r="D70" s="51" t="s">
        <v>182</v>
      </c>
      <c r="E70" s="48">
        <v>37876</v>
      </c>
      <c r="F70" s="28" t="s">
        <v>307</v>
      </c>
      <c r="G70" s="49"/>
      <c r="H70" s="36"/>
      <c r="I70" s="36"/>
    </row>
    <row r="71" spans="1:9" ht="19.5" customHeight="1">
      <c r="A71" s="46">
        <v>18</v>
      </c>
      <c r="B71" s="28">
        <v>21040613</v>
      </c>
      <c r="C71" s="29" t="s">
        <v>308</v>
      </c>
      <c r="D71" s="51" t="s">
        <v>189</v>
      </c>
      <c r="E71" s="48">
        <v>37759</v>
      </c>
      <c r="F71" s="28" t="s">
        <v>302</v>
      </c>
      <c r="G71" s="49"/>
      <c r="H71" s="36"/>
      <c r="I71" s="36"/>
    </row>
    <row r="72" spans="1:9" ht="19.5" customHeight="1">
      <c r="A72" s="46">
        <v>19</v>
      </c>
      <c r="B72" s="28">
        <v>21040285</v>
      </c>
      <c r="C72" s="29" t="s">
        <v>309</v>
      </c>
      <c r="D72" s="51" t="s">
        <v>189</v>
      </c>
      <c r="E72" s="48">
        <v>37622</v>
      </c>
      <c r="F72" s="28" t="s">
        <v>302</v>
      </c>
      <c r="G72" s="49"/>
      <c r="H72" s="34"/>
      <c r="I72" s="34"/>
    </row>
    <row r="73" spans="1:9" ht="19.5" customHeight="1">
      <c r="A73" s="46">
        <v>20</v>
      </c>
      <c r="B73" s="28">
        <v>21041103</v>
      </c>
      <c r="C73" s="29" t="s">
        <v>310</v>
      </c>
      <c r="D73" s="51" t="s">
        <v>242</v>
      </c>
      <c r="E73" s="48">
        <v>37947</v>
      </c>
      <c r="F73" s="28" t="s">
        <v>250</v>
      </c>
      <c r="G73" s="49"/>
      <c r="H73" s="34"/>
      <c r="I73" s="34"/>
    </row>
    <row r="74" spans="1:9" ht="19.5" customHeight="1">
      <c r="A74" s="46">
        <v>21</v>
      </c>
      <c r="B74" s="28">
        <v>21040483</v>
      </c>
      <c r="C74" s="29" t="s">
        <v>311</v>
      </c>
      <c r="D74" s="51" t="s">
        <v>216</v>
      </c>
      <c r="E74" s="48">
        <v>37661</v>
      </c>
      <c r="F74" s="28" t="s">
        <v>302</v>
      </c>
      <c r="G74" s="49"/>
      <c r="H74" s="34"/>
      <c r="I74" s="34"/>
    </row>
    <row r="75" spans="1:9" ht="19.5" customHeight="1">
      <c r="A75" s="46">
        <v>22</v>
      </c>
      <c r="B75" s="28">
        <v>21040158</v>
      </c>
      <c r="C75" s="29" t="s">
        <v>312</v>
      </c>
      <c r="D75" s="51" t="s">
        <v>313</v>
      </c>
      <c r="E75" s="48">
        <v>37957</v>
      </c>
      <c r="F75" s="28" t="s">
        <v>272</v>
      </c>
      <c r="G75" s="49"/>
      <c r="H75" s="34"/>
      <c r="I75" s="34"/>
    </row>
    <row r="76" spans="1:9" ht="19.5" customHeight="1">
      <c r="A76" s="46">
        <v>23</v>
      </c>
      <c r="B76" s="28">
        <v>21040304</v>
      </c>
      <c r="C76" s="29" t="s">
        <v>314</v>
      </c>
      <c r="D76" s="51" t="s">
        <v>315</v>
      </c>
      <c r="E76" s="48">
        <v>37838</v>
      </c>
      <c r="F76" s="28" t="s">
        <v>272</v>
      </c>
      <c r="G76" s="49"/>
      <c r="H76" s="34"/>
      <c r="I76" s="34"/>
    </row>
    <row r="77" spans="1:11" ht="21.75" customHeight="1">
      <c r="A77" s="46">
        <v>24</v>
      </c>
      <c r="B77" s="28">
        <v>21040022</v>
      </c>
      <c r="C77" s="29" t="s">
        <v>316</v>
      </c>
      <c r="D77" s="51" t="s">
        <v>315</v>
      </c>
      <c r="E77" s="48">
        <v>37842</v>
      </c>
      <c r="F77" s="28" t="s">
        <v>272</v>
      </c>
      <c r="G77" s="49"/>
      <c r="H77" s="34"/>
      <c r="I77" s="34"/>
      <c r="J77" s="44"/>
      <c r="K77" s="44"/>
    </row>
    <row r="78" spans="1:11" ht="21.75" customHeight="1">
      <c r="A78" s="46">
        <v>25</v>
      </c>
      <c r="B78" s="28">
        <v>18040638</v>
      </c>
      <c r="C78" s="29" t="s">
        <v>240</v>
      </c>
      <c r="D78" s="51" t="s">
        <v>315</v>
      </c>
      <c r="E78" s="48">
        <v>36809</v>
      </c>
      <c r="F78" s="28" t="s">
        <v>265</v>
      </c>
      <c r="G78" s="33"/>
      <c r="H78" s="34"/>
      <c r="I78" s="34"/>
      <c r="J78" s="44"/>
      <c r="K78" s="44"/>
    </row>
    <row r="79" spans="1:11" ht="21.75" customHeight="1">
      <c r="A79" s="46">
        <v>26</v>
      </c>
      <c r="B79" s="31">
        <v>18040549</v>
      </c>
      <c r="C79" s="29" t="s">
        <v>325</v>
      </c>
      <c r="D79" s="30" t="s">
        <v>242</v>
      </c>
      <c r="E79" s="31"/>
      <c r="F79" s="32" t="s">
        <v>326</v>
      </c>
      <c r="G79" s="33"/>
      <c r="H79" s="34"/>
      <c r="I79" s="34"/>
      <c r="J79" s="44"/>
      <c r="K79" s="44"/>
    </row>
    <row r="80" spans="1:11" ht="21.75" customHeight="1">
      <c r="A80" s="46"/>
      <c r="B80" s="31"/>
      <c r="C80" s="29"/>
      <c r="D80" s="30"/>
      <c r="E80" s="35"/>
      <c r="F80" s="32"/>
      <c r="G80" s="33"/>
      <c r="H80" s="34"/>
      <c r="I80" s="34"/>
      <c r="J80" s="44"/>
      <c r="K80" s="44"/>
    </row>
    <row r="81" spans="1:11" ht="21.75" customHeight="1">
      <c r="A81" s="46"/>
      <c r="B81" s="53"/>
      <c r="C81" s="29"/>
      <c r="D81" s="30"/>
      <c r="E81" s="31"/>
      <c r="F81" s="32"/>
      <c r="G81" s="33"/>
      <c r="H81" s="34"/>
      <c r="I81" s="34"/>
      <c r="J81" s="44"/>
      <c r="K81" s="44"/>
    </row>
    <row r="82" spans="1:11" ht="21.75" customHeight="1">
      <c r="A82" s="46"/>
      <c r="B82" s="31"/>
      <c r="C82" s="29"/>
      <c r="D82" s="30"/>
      <c r="E82" s="31"/>
      <c r="F82" s="32"/>
      <c r="G82" s="33"/>
      <c r="H82" s="34"/>
      <c r="I82" s="34"/>
      <c r="J82" s="44"/>
      <c r="K82" s="44"/>
    </row>
    <row r="83" spans="1:9" ht="21.75" customHeight="1">
      <c r="A83" s="46"/>
      <c r="B83" s="31"/>
      <c r="C83" s="29"/>
      <c r="D83" s="30"/>
      <c r="E83" s="31"/>
      <c r="F83" s="32"/>
      <c r="G83" s="33"/>
      <c r="H83" s="36"/>
      <c r="I83" s="36"/>
    </row>
    <row r="84" spans="1:11" ht="21.75" customHeight="1">
      <c r="A84" s="46"/>
      <c r="B84" s="31"/>
      <c r="C84" s="29"/>
      <c r="D84" s="30"/>
      <c r="E84" s="31"/>
      <c r="F84" s="32"/>
      <c r="G84" s="33"/>
      <c r="H84" s="34"/>
      <c r="I84" s="34"/>
      <c r="J84" s="44"/>
      <c r="K84" s="44"/>
    </row>
    <row r="85" spans="1:9" ht="23.25" customHeight="1">
      <c r="A85" s="27"/>
      <c r="B85" s="28"/>
      <c r="C85" s="29"/>
      <c r="D85" s="30"/>
      <c r="E85" s="35"/>
      <c r="F85" s="31"/>
      <c r="G85" s="37"/>
      <c r="H85" s="36"/>
      <c r="I85" s="36"/>
    </row>
    <row r="86" spans="1:9" ht="18.75" customHeight="1">
      <c r="A86" s="38" t="s">
        <v>19</v>
      </c>
      <c r="B86" s="38"/>
      <c r="C86" s="39"/>
      <c r="D86" s="39"/>
      <c r="E86" s="38" t="s">
        <v>20</v>
      </c>
      <c r="F86" s="38"/>
      <c r="G86" s="38" t="s">
        <v>21</v>
      </c>
      <c r="H86" s="38"/>
      <c r="I86" s="38"/>
    </row>
    <row r="87" spans="1:9" ht="18.75" customHeight="1">
      <c r="A87" s="38" t="s">
        <v>22</v>
      </c>
      <c r="B87" s="38"/>
      <c r="C87" s="39"/>
      <c r="D87" s="39"/>
      <c r="E87" s="40"/>
      <c r="F87" s="40"/>
      <c r="G87" s="40" t="s">
        <v>23</v>
      </c>
      <c r="H87" s="38"/>
      <c r="I87" s="38"/>
    </row>
    <row r="88" spans="1:9" ht="18.75" customHeight="1">
      <c r="A88" s="38" t="s">
        <v>24</v>
      </c>
      <c r="B88" s="40"/>
      <c r="C88" s="39"/>
      <c r="D88" s="39"/>
      <c r="E88" s="40"/>
      <c r="F88" s="40"/>
      <c r="G88" s="40" t="s">
        <v>25</v>
      </c>
      <c r="H88" s="38"/>
      <c r="I88" s="38"/>
    </row>
    <row r="89" spans="2:9" ht="18.75" customHeight="1">
      <c r="B89" s="38"/>
      <c r="C89" s="39"/>
      <c r="D89" s="39"/>
      <c r="F89" s="52" t="s">
        <v>232</v>
      </c>
      <c r="G89" s="52"/>
      <c r="H89" s="52"/>
      <c r="I89" s="52"/>
    </row>
    <row r="90" spans="2:9" ht="21.75" customHeight="1">
      <c r="B90" s="41"/>
      <c r="C90" s="42"/>
      <c r="D90" s="42"/>
      <c r="E90" s="4"/>
      <c r="G90" s="41" t="s">
        <v>26</v>
      </c>
      <c r="I90" s="38"/>
    </row>
    <row r="91" spans="1:8" s="1" customFormat="1" ht="22.5">
      <c r="A91" s="6"/>
      <c r="B91" s="7"/>
      <c r="C91" s="7"/>
      <c r="D91" s="7"/>
      <c r="F91" s="8"/>
      <c r="G91" s="9"/>
      <c r="H91" s="8"/>
    </row>
  </sheetData>
  <sheetProtection/>
  <mergeCells count="2">
    <mergeCell ref="F44:I44"/>
    <mergeCell ref="F89:I89"/>
  </mergeCells>
  <printOptions horizontalCentered="1"/>
  <pageMargins left="0.2" right="0.2" top="0.25" bottom="0.25" header="0.25" footer="0.2"/>
  <pageSetup horizontalDpi="600" verticalDpi="600" orientation="portrait" paperSize="9" scale="9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82">
      <selection activeCell="B76" sqref="B76:F99"/>
    </sheetView>
  </sheetViews>
  <sheetFormatPr defaultColWidth="10.66015625" defaultRowHeight="18"/>
  <cols>
    <col min="1" max="1" width="3.75" style="0" customWidth="1"/>
    <col min="2" max="2" width="8.58203125" style="0" customWidth="1"/>
    <col min="3" max="3" width="14.33203125" style="0" customWidth="1"/>
    <col min="4" max="5" width="8.58203125" style="0" customWidth="1"/>
    <col min="6" max="6" width="19.5" style="0" customWidth="1"/>
    <col min="7" max="16384" width="8.58203125" style="0" customWidth="1"/>
  </cols>
  <sheetData>
    <row r="1" spans="1:6" ht="18.75" thickTop="1">
      <c r="A1">
        <v>1</v>
      </c>
      <c r="B1" s="31" t="str">
        <f>RIGHT("a20040008",LEN("a20040008")-1)</f>
        <v>20040008</v>
      </c>
      <c r="C1" s="29" t="s">
        <v>29</v>
      </c>
      <c r="D1" s="45" t="s">
        <v>30</v>
      </c>
      <c r="E1" s="31" t="s">
        <v>31</v>
      </c>
      <c r="F1" s="31" t="s">
        <v>32</v>
      </c>
    </row>
    <row r="2" spans="1:6" ht="18">
      <c r="A2">
        <v>2</v>
      </c>
      <c r="B2" s="31" t="str">
        <f>RIGHT("a20040213",LEN("a20040213")-1)</f>
        <v>20040213</v>
      </c>
      <c r="C2" s="29" t="s">
        <v>33</v>
      </c>
      <c r="D2" s="30" t="s">
        <v>34</v>
      </c>
      <c r="E2" s="31" t="s">
        <v>35</v>
      </c>
      <c r="F2" s="31" t="s">
        <v>32</v>
      </c>
    </row>
    <row r="3" spans="1:6" ht="18">
      <c r="A3">
        <v>3</v>
      </c>
      <c r="B3" s="31" t="str">
        <f>RIGHT("a20040226",LEN("a20040226")-1)</f>
        <v>20040226</v>
      </c>
      <c r="C3" s="29" t="s">
        <v>36</v>
      </c>
      <c r="D3" s="30" t="s">
        <v>34</v>
      </c>
      <c r="E3" s="35">
        <v>37380</v>
      </c>
      <c r="F3" s="31" t="s">
        <v>37</v>
      </c>
    </row>
    <row r="4" spans="1:6" ht="18">
      <c r="A4">
        <v>4</v>
      </c>
      <c r="B4" s="31" t="str">
        <f>RIGHT("a20040129",LEN("a20040129")-1)</f>
        <v>20040129</v>
      </c>
      <c r="C4" s="29" t="s">
        <v>38</v>
      </c>
      <c r="D4" s="30" t="s">
        <v>34</v>
      </c>
      <c r="E4" s="35">
        <v>37316</v>
      </c>
      <c r="F4" s="31" t="s">
        <v>39</v>
      </c>
    </row>
    <row r="5" spans="1:6" ht="18">
      <c r="A5">
        <v>5</v>
      </c>
      <c r="B5" s="31" t="str">
        <f>RIGHT("a20040231",LEN("a20040231")-1)</f>
        <v>20040231</v>
      </c>
      <c r="C5" s="29" t="s">
        <v>40</v>
      </c>
      <c r="D5" s="30" t="s">
        <v>34</v>
      </c>
      <c r="E5" s="35">
        <v>37598</v>
      </c>
      <c r="F5" s="31" t="s">
        <v>41</v>
      </c>
    </row>
    <row r="6" spans="1:6" ht="18">
      <c r="A6">
        <v>6</v>
      </c>
      <c r="B6" s="31" t="str">
        <f>RIGHT("a19040745",LEN("a19040745")-1)</f>
        <v>19040745</v>
      </c>
      <c r="C6" s="29" t="s">
        <v>42</v>
      </c>
      <c r="D6" s="30" t="s">
        <v>34</v>
      </c>
      <c r="E6" s="31" t="s">
        <v>43</v>
      </c>
      <c r="F6" s="31" t="s">
        <v>44</v>
      </c>
    </row>
    <row r="7" spans="1:6" ht="18">
      <c r="A7">
        <v>7</v>
      </c>
      <c r="B7" s="31" t="str">
        <f>RIGHT("a20040232",LEN("a20040232")-1)</f>
        <v>20040232</v>
      </c>
      <c r="C7" s="29" t="s">
        <v>45</v>
      </c>
      <c r="D7" s="30" t="s">
        <v>34</v>
      </c>
      <c r="E7" s="31" t="s">
        <v>46</v>
      </c>
      <c r="F7" s="31" t="s">
        <v>47</v>
      </c>
    </row>
    <row r="8" spans="1:6" ht="18">
      <c r="A8">
        <v>8</v>
      </c>
      <c r="B8" s="31" t="str">
        <f>RIGHT("a20041391",LEN("a20041391")-1)</f>
        <v>20041391</v>
      </c>
      <c r="C8" s="29" t="s">
        <v>48</v>
      </c>
      <c r="D8" s="30" t="s">
        <v>34</v>
      </c>
      <c r="E8" s="31" t="s">
        <v>49</v>
      </c>
      <c r="F8" s="31" t="s">
        <v>50</v>
      </c>
    </row>
    <row r="9" spans="1:6" ht="18">
      <c r="A9">
        <v>9</v>
      </c>
      <c r="B9" s="31" t="str">
        <f>RIGHT("a20040170",LEN("a20040170")-1)</f>
        <v>20040170</v>
      </c>
      <c r="C9" s="29" t="s">
        <v>51</v>
      </c>
      <c r="D9" s="30" t="s">
        <v>34</v>
      </c>
      <c r="E9" s="31" t="s">
        <v>52</v>
      </c>
      <c r="F9" s="31" t="s">
        <v>53</v>
      </c>
    </row>
    <row r="10" spans="1:6" ht="18">
      <c r="A10">
        <v>10</v>
      </c>
      <c r="B10" s="31" t="str">
        <f>RIGHT("a20040203",LEN("a20040203")-1)</f>
        <v>20040203</v>
      </c>
      <c r="C10" s="29" t="s">
        <v>54</v>
      </c>
      <c r="D10" s="30" t="s">
        <v>34</v>
      </c>
      <c r="E10" s="31" t="s">
        <v>55</v>
      </c>
      <c r="F10" s="31" t="s">
        <v>39</v>
      </c>
    </row>
    <row r="11" spans="1:6" ht="18">
      <c r="A11">
        <v>11</v>
      </c>
      <c r="B11" s="31" t="str">
        <f>RIGHT("a20041390",LEN("a20041390")-1)</f>
        <v>20041390</v>
      </c>
      <c r="C11" s="29" t="s">
        <v>56</v>
      </c>
      <c r="D11" s="30" t="s">
        <v>34</v>
      </c>
      <c r="E11" s="35">
        <v>37267</v>
      </c>
      <c r="F11" s="31" t="s">
        <v>57</v>
      </c>
    </row>
    <row r="12" spans="1:6" ht="18">
      <c r="A12">
        <v>12</v>
      </c>
      <c r="B12" s="31" t="str">
        <f>RIGHT("a20040230",LEN("a20040230")-1)</f>
        <v>20040230</v>
      </c>
      <c r="C12" s="29" t="s">
        <v>58</v>
      </c>
      <c r="D12" s="30" t="s">
        <v>34</v>
      </c>
      <c r="E12" s="35">
        <v>37415</v>
      </c>
      <c r="F12" s="31" t="s">
        <v>59</v>
      </c>
    </row>
    <row r="13" spans="1:6" ht="18">
      <c r="A13">
        <v>13</v>
      </c>
      <c r="B13" s="31" t="str">
        <f>RIGHT("a20040239",LEN("a20040239")-1)</f>
        <v>20040239</v>
      </c>
      <c r="C13" s="29" t="s">
        <v>60</v>
      </c>
      <c r="D13" s="30" t="s">
        <v>61</v>
      </c>
      <c r="E13" s="31" t="s">
        <v>62</v>
      </c>
      <c r="F13" s="31" t="s">
        <v>63</v>
      </c>
    </row>
    <row r="14" spans="1:6" ht="18">
      <c r="A14">
        <v>14</v>
      </c>
      <c r="B14" s="31" t="str">
        <f>RIGHT("a20040240",LEN("a20040240")-1)</f>
        <v>20040240</v>
      </c>
      <c r="C14" s="29" t="s">
        <v>64</v>
      </c>
      <c r="D14" s="30" t="s">
        <v>61</v>
      </c>
      <c r="E14" s="35">
        <v>37381</v>
      </c>
      <c r="F14" s="31" t="s">
        <v>65</v>
      </c>
    </row>
    <row r="15" spans="1:6" ht="18">
      <c r="A15">
        <v>15</v>
      </c>
      <c r="B15" s="31" t="str">
        <f>RIGHT("a20040181",LEN("a20040181")-1)</f>
        <v>20040181</v>
      </c>
      <c r="C15" s="29" t="s">
        <v>66</v>
      </c>
      <c r="D15" s="30" t="s">
        <v>61</v>
      </c>
      <c r="E15" s="31" t="s">
        <v>67</v>
      </c>
      <c r="F15" s="31" t="s">
        <v>68</v>
      </c>
    </row>
    <row r="16" spans="1:6" ht="18">
      <c r="A16">
        <v>16</v>
      </c>
      <c r="B16" s="31" t="str">
        <f>RIGHT("a20040244",LEN("a20040244")-1)</f>
        <v>20040244</v>
      </c>
      <c r="C16" s="29" t="s">
        <v>69</v>
      </c>
      <c r="D16" s="30" t="s">
        <v>70</v>
      </c>
      <c r="E16" s="35">
        <v>37449</v>
      </c>
      <c r="F16" s="31" t="s">
        <v>53</v>
      </c>
    </row>
    <row r="17" spans="1:6" ht="18">
      <c r="A17">
        <v>17</v>
      </c>
      <c r="B17" s="31" t="str">
        <f>RIGHT("a20040246",LEN("a20040246")-1)</f>
        <v>20040246</v>
      </c>
      <c r="C17" s="29" t="s">
        <v>71</v>
      </c>
      <c r="D17" s="30" t="s">
        <v>72</v>
      </c>
      <c r="E17" s="35">
        <v>37597</v>
      </c>
      <c r="F17" s="31" t="s">
        <v>37</v>
      </c>
    </row>
    <row r="18" spans="1:6" ht="18">
      <c r="A18">
        <v>18</v>
      </c>
      <c r="B18" s="31" t="str">
        <f>RIGHT("a20040259",LEN("a20040259")-1)</f>
        <v>20040259</v>
      </c>
      <c r="C18" s="29" t="s">
        <v>73</v>
      </c>
      <c r="D18" s="30" t="s">
        <v>74</v>
      </c>
      <c r="E18" s="35">
        <v>36203</v>
      </c>
      <c r="F18" s="31" t="s">
        <v>68</v>
      </c>
    </row>
    <row r="19" spans="1:6" ht="18">
      <c r="A19">
        <v>19</v>
      </c>
      <c r="B19" s="31" t="str">
        <f>RIGHT("a17040147",LEN("a17040147")-1)</f>
        <v>17040147</v>
      </c>
      <c r="C19" s="29" t="s">
        <v>75</v>
      </c>
      <c r="D19" s="30" t="s">
        <v>76</v>
      </c>
      <c r="E19" s="31" t="s">
        <v>77</v>
      </c>
      <c r="F19" s="31" t="s">
        <v>78</v>
      </c>
    </row>
    <row r="20" spans="1:6" ht="18">
      <c r="A20">
        <v>20</v>
      </c>
      <c r="B20" s="31" t="str">
        <f>RIGHT("a20041397",LEN("a20041397")-1)</f>
        <v>20041397</v>
      </c>
      <c r="C20" s="29" t="s">
        <v>79</v>
      </c>
      <c r="D20" s="30" t="s">
        <v>80</v>
      </c>
      <c r="E20" s="31" t="s">
        <v>81</v>
      </c>
      <c r="F20" s="31" t="s">
        <v>82</v>
      </c>
    </row>
    <row r="21" spans="1:6" ht="18">
      <c r="A21">
        <v>21</v>
      </c>
      <c r="B21" s="31" t="str">
        <f>RIGHT("a20040283",LEN("a20040283")-1)</f>
        <v>20040283</v>
      </c>
      <c r="C21" s="29" t="s">
        <v>83</v>
      </c>
      <c r="D21" s="30" t="s">
        <v>84</v>
      </c>
      <c r="E21" s="31" t="s">
        <v>85</v>
      </c>
      <c r="F21" s="31" t="s">
        <v>50</v>
      </c>
    </row>
    <row r="22" spans="1:6" ht="18">
      <c r="A22">
        <v>22</v>
      </c>
      <c r="B22" s="31" t="str">
        <f>RIGHT("a20040265",LEN("a20040265")-1)</f>
        <v>20040265</v>
      </c>
      <c r="C22" s="29" t="s">
        <v>64</v>
      </c>
      <c r="D22" s="30" t="s">
        <v>86</v>
      </c>
      <c r="E22" s="31" t="s">
        <v>87</v>
      </c>
      <c r="F22" s="31" t="s">
        <v>47</v>
      </c>
    </row>
    <row r="23" spans="1:6" ht="18">
      <c r="A23">
        <v>23</v>
      </c>
      <c r="B23" s="31" t="str">
        <f>RIGHT("a20040268",LEN("a20040268")-1)</f>
        <v>20040268</v>
      </c>
      <c r="C23" s="29" t="s">
        <v>88</v>
      </c>
      <c r="D23" s="30" t="s">
        <v>89</v>
      </c>
      <c r="E23" s="31" t="s">
        <v>90</v>
      </c>
      <c r="F23" s="31" t="s">
        <v>50</v>
      </c>
    </row>
    <row r="24" spans="1:6" ht="18">
      <c r="A24">
        <v>24</v>
      </c>
      <c r="B24" s="31" t="str">
        <f>RIGHT("a19040807",LEN("a19040807")-1)</f>
        <v>19040807</v>
      </c>
      <c r="C24" s="29" t="s">
        <v>91</v>
      </c>
      <c r="D24" s="30" t="s">
        <v>92</v>
      </c>
      <c r="E24" s="31" t="s">
        <v>93</v>
      </c>
      <c r="F24" s="31" t="s">
        <v>94</v>
      </c>
    </row>
    <row r="25" spans="2:6" ht="18">
      <c r="B25" s="31"/>
      <c r="C25" s="29"/>
      <c r="D25" s="30"/>
      <c r="E25" s="31"/>
      <c r="F25" s="31"/>
    </row>
    <row r="26" spans="1:6" ht="18">
      <c r="A26">
        <v>1</v>
      </c>
      <c r="B26" s="31" t="str">
        <f>RIGHT("a20040278",LEN("a20040278")-1)</f>
        <v>20040278</v>
      </c>
      <c r="C26" s="29" t="s">
        <v>95</v>
      </c>
      <c r="D26" s="30" t="s">
        <v>92</v>
      </c>
      <c r="E26" s="31" t="s">
        <v>96</v>
      </c>
      <c r="F26" s="31" t="s">
        <v>59</v>
      </c>
    </row>
    <row r="27" spans="1:6" ht="18">
      <c r="A27">
        <v>2</v>
      </c>
      <c r="B27" s="31" t="str">
        <f>RIGHT("a20040273",LEN("a20040273")-1)</f>
        <v>20040273</v>
      </c>
      <c r="C27" s="29" t="s">
        <v>97</v>
      </c>
      <c r="D27" s="30" t="s">
        <v>98</v>
      </c>
      <c r="E27" s="31" t="s">
        <v>99</v>
      </c>
      <c r="F27" s="31" t="s">
        <v>82</v>
      </c>
    </row>
    <row r="28" spans="1:6" ht="18">
      <c r="A28">
        <v>3</v>
      </c>
      <c r="B28" s="31" t="str">
        <f>RIGHT("a20040275",LEN("a20040275")-1)</f>
        <v>20040275</v>
      </c>
      <c r="C28" s="29" t="s">
        <v>100</v>
      </c>
      <c r="D28" s="30" t="s">
        <v>98</v>
      </c>
      <c r="E28" s="35">
        <v>37503</v>
      </c>
      <c r="F28" s="31" t="s">
        <v>53</v>
      </c>
    </row>
    <row r="29" spans="1:6" ht="18">
      <c r="A29">
        <v>4</v>
      </c>
      <c r="B29" s="31" t="str">
        <f>RIGHT("a20040324",LEN("a20040324")-1)</f>
        <v>20040324</v>
      </c>
      <c r="C29" s="29" t="s">
        <v>101</v>
      </c>
      <c r="D29" s="30" t="s">
        <v>98</v>
      </c>
      <c r="E29" s="31" t="s">
        <v>102</v>
      </c>
      <c r="F29" s="31" t="s">
        <v>41</v>
      </c>
    </row>
    <row r="30" spans="1:6" ht="18">
      <c r="A30">
        <v>5</v>
      </c>
      <c r="B30" s="31" t="str">
        <f>RIGHT("a20040358",LEN("a20040358")-1)</f>
        <v>20040358</v>
      </c>
      <c r="C30" s="29" t="s">
        <v>103</v>
      </c>
      <c r="D30" s="30" t="s">
        <v>104</v>
      </c>
      <c r="E30" s="31" t="s">
        <v>105</v>
      </c>
      <c r="F30" s="31" t="s">
        <v>82</v>
      </c>
    </row>
    <row r="31" spans="1:6" ht="18">
      <c r="A31">
        <v>6</v>
      </c>
      <c r="B31" s="31" t="str">
        <f>RIGHT("a20041408",LEN("a20041408")-1)</f>
        <v>20041408</v>
      </c>
      <c r="C31" s="29" t="s">
        <v>106</v>
      </c>
      <c r="D31" s="30" t="s">
        <v>104</v>
      </c>
      <c r="E31" s="35">
        <v>37349</v>
      </c>
      <c r="F31" s="31" t="s">
        <v>65</v>
      </c>
    </row>
    <row r="32" spans="1:6" ht="18">
      <c r="A32">
        <v>7</v>
      </c>
      <c r="B32" s="31" t="str">
        <f>RIGHT("a20040287",LEN("a20040287")-1)</f>
        <v>20040287</v>
      </c>
      <c r="C32" s="29" t="s">
        <v>107</v>
      </c>
      <c r="D32" s="30" t="s">
        <v>104</v>
      </c>
      <c r="E32" s="31" t="s">
        <v>108</v>
      </c>
      <c r="F32" s="31" t="s">
        <v>82</v>
      </c>
    </row>
    <row r="33" spans="1:6" ht="18">
      <c r="A33">
        <v>8</v>
      </c>
      <c r="B33" s="31" t="str">
        <f>RIGHT("a20040312",LEN("a20040312")-1)</f>
        <v>20040312</v>
      </c>
      <c r="C33" s="29" t="s">
        <v>109</v>
      </c>
      <c r="D33" s="30" t="s">
        <v>110</v>
      </c>
      <c r="E33" s="31" t="s">
        <v>111</v>
      </c>
      <c r="F33" s="31" t="s">
        <v>39</v>
      </c>
    </row>
    <row r="34" spans="1:6" ht="18">
      <c r="A34">
        <v>9</v>
      </c>
      <c r="B34" s="31" t="str">
        <f>RIGHT("a20040329",LEN("a20040329")-1)</f>
        <v>20040329</v>
      </c>
      <c r="C34" s="29" t="s">
        <v>112</v>
      </c>
      <c r="D34" s="30" t="s">
        <v>113</v>
      </c>
      <c r="E34" s="35">
        <v>37508</v>
      </c>
      <c r="F34" s="31" t="s">
        <v>63</v>
      </c>
    </row>
    <row r="35" spans="1:6" ht="18">
      <c r="A35">
        <v>10</v>
      </c>
      <c r="B35" s="31" t="str">
        <f>RIGHT("a20040333",LEN("a20040333")-1)</f>
        <v>20040333</v>
      </c>
      <c r="C35" s="29" t="s">
        <v>114</v>
      </c>
      <c r="D35" s="30" t="s">
        <v>113</v>
      </c>
      <c r="E35" s="31" t="s">
        <v>115</v>
      </c>
      <c r="F35" s="31" t="s">
        <v>37</v>
      </c>
    </row>
    <row r="36" spans="1:6" ht="18">
      <c r="A36">
        <v>11</v>
      </c>
      <c r="B36" s="31" t="str">
        <f>RIGHT("a20040515",LEN("a20040515")-1)</f>
        <v>20040515</v>
      </c>
      <c r="C36" s="29" t="s">
        <v>116</v>
      </c>
      <c r="D36" s="30" t="s">
        <v>113</v>
      </c>
      <c r="E36" s="35">
        <v>37598</v>
      </c>
      <c r="F36" s="31" t="s">
        <v>59</v>
      </c>
    </row>
    <row r="37" spans="1:6" ht="18">
      <c r="A37">
        <v>12</v>
      </c>
      <c r="B37" s="31" t="str">
        <f>RIGHT("a20040315",LEN("a20040315")-1)</f>
        <v>20040315</v>
      </c>
      <c r="C37" s="29" t="s">
        <v>117</v>
      </c>
      <c r="D37" s="30" t="s">
        <v>118</v>
      </c>
      <c r="E37" s="35">
        <v>37261</v>
      </c>
      <c r="F37" s="31" t="s">
        <v>63</v>
      </c>
    </row>
    <row r="38" spans="1:6" ht="18">
      <c r="A38">
        <v>13</v>
      </c>
      <c r="B38" s="31" t="str">
        <f>RIGHT("a20041423",LEN("a20041423")-1)</f>
        <v>20041423</v>
      </c>
      <c r="C38" s="29" t="s">
        <v>119</v>
      </c>
      <c r="D38" s="30" t="s">
        <v>118</v>
      </c>
      <c r="E38" s="35">
        <v>37289</v>
      </c>
      <c r="F38" s="31" t="s">
        <v>41</v>
      </c>
    </row>
    <row r="39" spans="1:6" ht="18">
      <c r="A39">
        <v>14</v>
      </c>
      <c r="B39" s="31" t="str">
        <f>RIGHT("a20040325",LEN("a20040325")-1)</f>
        <v>20040325</v>
      </c>
      <c r="C39" s="29" t="s">
        <v>120</v>
      </c>
      <c r="D39" s="30" t="s">
        <v>118</v>
      </c>
      <c r="E39" s="35">
        <v>37266</v>
      </c>
      <c r="F39" s="31" t="s">
        <v>47</v>
      </c>
    </row>
    <row r="40" spans="1:6" ht="18">
      <c r="A40">
        <v>15</v>
      </c>
      <c r="B40" s="31" t="str">
        <f>RIGHT("a20040338",LEN("a20040338")-1)</f>
        <v>20040338</v>
      </c>
      <c r="C40" s="29" t="s">
        <v>121</v>
      </c>
      <c r="D40" s="30" t="s">
        <v>122</v>
      </c>
      <c r="E40" s="35">
        <v>36931</v>
      </c>
      <c r="F40" s="31" t="s">
        <v>59</v>
      </c>
    </row>
    <row r="41" spans="1:6" ht="18">
      <c r="A41">
        <v>16</v>
      </c>
      <c r="B41" s="31" t="str">
        <f>RIGHT("a19040899",LEN("a19040899")-1)</f>
        <v>19040899</v>
      </c>
      <c r="C41" s="29" t="s">
        <v>64</v>
      </c>
      <c r="D41" s="30" t="s">
        <v>123</v>
      </c>
      <c r="E41" s="35">
        <v>37046</v>
      </c>
      <c r="F41" s="31" t="s">
        <v>44</v>
      </c>
    </row>
    <row r="42" spans="1:6" ht="18">
      <c r="A42">
        <v>17</v>
      </c>
      <c r="B42" s="31" t="str">
        <f>RIGHT("a20041428",LEN("a20041428")-1)</f>
        <v>20041428</v>
      </c>
      <c r="C42" s="29" t="s">
        <v>124</v>
      </c>
      <c r="D42" s="30" t="s">
        <v>125</v>
      </c>
      <c r="E42" s="31" t="s">
        <v>126</v>
      </c>
      <c r="F42" s="31" t="s">
        <v>127</v>
      </c>
    </row>
    <row r="43" spans="1:6" ht="18">
      <c r="A43">
        <v>18</v>
      </c>
      <c r="B43" s="31" t="str">
        <f>RIGHT("a20040357",LEN("a20040357")-1)</f>
        <v>20040357</v>
      </c>
      <c r="C43" s="29" t="s">
        <v>128</v>
      </c>
      <c r="D43" s="30" t="s">
        <v>125</v>
      </c>
      <c r="E43" s="35">
        <v>37507</v>
      </c>
      <c r="F43" s="31" t="s">
        <v>50</v>
      </c>
    </row>
    <row r="44" spans="1:6" ht="18">
      <c r="A44">
        <v>19</v>
      </c>
      <c r="B44" s="31" t="str">
        <f>RIGHT("a20041430",LEN("a20041430")-1)</f>
        <v>20041430</v>
      </c>
      <c r="C44" s="29" t="s">
        <v>83</v>
      </c>
      <c r="D44" s="30" t="s">
        <v>125</v>
      </c>
      <c r="E44" s="31" t="s">
        <v>129</v>
      </c>
      <c r="F44" s="31" t="s">
        <v>68</v>
      </c>
    </row>
    <row r="45" spans="1:6" ht="18">
      <c r="A45">
        <v>20</v>
      </c>
      <c r="B45" s="31" t="str">
        <f>RIGHT("a20040701",LEN("a20040701")-1)</f>
        <v>20040701</v>
      </c>
      <c r="C45" s="29" t="s">
        <v>130</v>
      </c>
      <c r="D45" s="30" t="s">
        <v>125</v>
      </c>
      <c r="E45" s="35">
        <v>37469</v>
      </c>
      <c r="F45" s="31" t="s">
        <v>32</v>
      </c>
    </row>
    <row r="46" spans="1:6" ht="18">
      <c r="A46">
        <v>21</v>
      </c>
      <c r="B46" s="31" t="str">
        <f>RIGHT("a20040368",LEN("a20040368")-1)</f>
        <v>20040368</v>
      </c>
      <c r="C46" s="29" t="s">
        <v>131</v>
      </c>
      <c r="D46" s="30" t="s">
        <v>125</v>
      </c>
      <c r="E46" s="35">
        <v>37601</v>
      </c>
      <c r="F46" s="31" t="s">
        <v>41</v>
      </c>
    </row>
    <row r="47" spans="1:6" ht="18">
      <c r="A47">
        <v>22</v>
      </c>
      <c r="B47" s="31" t="str">
        <f>RIGHT("a20040369",LEN("a20040369")-1)</f>
        <v>20040369</v>
      </c>
      <c r="C47" s="29" t="s">
        <v>132</v>
      </c>
      <c r="D47" s="30" t="s">
        <v>125</v>
      </c>
      <c r="E47" s="35">
        <v>37267</v>
      </c>
      <c r="F47" s="31" t="s">
        <v>47</v>
      </c>
    </row>
    <row r="48" spans="1:6" ht="18">
      <c r="A48">
        <v>23</v>
      </c>
      <c r="B48" s="31" t="str">
        <f>RIGHT("a20040374",LEN("a20040374")-1)</f>
        <v>20040374</v>
      </c>
      <c r="C48" s="29" t="s">
        <v>133</v>
      </c>
      <c r="D48" s="30" t="s">
        <v>125</v>
      </c>
      <c r="E48" s="31" t="s">
        <v>134</v>
      </c>
      <c r="F48" s="31" t="s">
        <v>65</v>
      </c>
    </row>
    <row r="49" spans="1:6" ht="18">
      <c r="A49">
        <v>24</v>
      </c>
      <c r="B49" s="31" t="str">
        <f>RIGHT("a20040349",LEN("a20040349")-1)</f>
        <v>20040349</v>
      </c>
      <c r="C49" s="29" t="s">
        <v>135</v>
      </c>
      <c r="D49" s="30" t="s">
        <v>125</v>
      </c>
      <c r="E49" s="31" t="s">
        <v>136</v>
      </c>
      <c r="F49" s="31" t="s">
        <v>53</v>
      </c>
    </row>
    <row r="50" spans="2:6" ht="18">
      <c r="B50" s="31"/>
      <c r="C50" s="29"/>
      <c r="D50" s="30"/>
      <c r="E50" s="31"/>
      <c r="F50" s="31"/>
    </row>
    <row r="51" spans="1:6" ht="18">
      <c r="A51">
        <v>1</v>
      </c>
      <c r="B51" s="31" t="str">
        <f>RIGHT("a19040901",LEN("a19040901")-1)</f>
        <v>19040901</v>
      </c>
      <c r="C51" s="29" t="s">
        <v>137</v>
      </c>
      <c r="D51" s="30" t="s">
        <v>125</v>
      </c>
      <c r="E51" s="31" t="s">
        <v>138</v>
      </c>
      <c r="F51" s="31" t="s">
        <v>63</v>
      </c>
    </row>
    <row r="52" spans="1:6" ht="18">
      <c r="A52">
        <v>2</v>
      </c>
      <c r="B52" s="31" t="str">
        <f>RIGHT("a17040007",LEN("a17040007")-1)</f>
        <v>17040007</v>
      </c>
      <c r="C52" s="29" t="s">
        <v>139</v>
      </c>
      <c r="D52" s="30" t="s">
        <v>125</v>
      </c>
      <c r="E52" s="31" t="s">
        <v>140</v>
      </c>
      <c r="F52" s="31" t="s">
        <v>141</v>
      </c>
    </row>
    <row r="53" spans="1:6" ht="18">
      <c r="A53">
        <v>3</v>
      </c>
      <c r="B53" s="31" t="str">
        <f>RIGHT("a20040370",LEN("a20040370")-1)</f>
        <v>20040370</v>
      </c>
      <c r="C53" s="29" t="s">
        <v>142</v>
      </c>
      <c r="D53" s="30" t="s">
        <v>125</v>
      </c>
      <c r="E53" s="35">
        <v>37537</v>
      </c>
      <c r="F53" s="31" t="s">
        <v>39</v>
      </c>
    </row>
    <row r="54" spans="1:6" ht="18">
      <c r="A54">
        <v>4</v>
      </c>
      <c r="B54" s="31" t="str">
        <f>RIGHT("a20040375",LEN("a20040375")-1)</f>
        <v>20040375</v>
      </c>
      <c r="C54" s="29" t="s">
        <v>143</v>
      </c>
      <c r="D54" s="30" t="s">
        <v>144</v>
      </c>
      <c r="E54" s="35">
        <v>37449</v>
      </c>
      <c r="F54" s="31" t="s">
        <v>68</v>
      </c>
    </row>
    <row r="55" spans="1:6" ht="18">
      <c r="A55">
        <v>5</v>
      </c>
      <c r="B55" s="31" t="str">
        <f>RIGHT("a20040728",LEN("a20040728")-1)</f>
        <v>20040728</v>
      </c>
      <c r="C55" s="29" t="s">
        <v>145</v>
      </c>
      <c r="D55" s="30" t="s">
        <v>144</v>
      </c>
      <c r="E55" s="31" t="s">
        <v>146</v>
      </c>
      <c r="F55" s="31" t="s">
        <v>59</v>
      </c>
    </row>
    <row r="56" spans="1:6" ht="18">
      <c r="A56">
        <v>6</v>
      </c>
      <c r="B56" s="31" t="str">
        <f>RIGHT("a19040927",LEN("a19040927")-1)</f>
        <v>19040927</v>
      </c>
      <c r="C56" s="29" t="s">
        <v>147</v>
      </c>
      <c r="D56" s="30" t="s">
        <v>148</v>
      </c>
      <c r="E56" s="31" t="s">
        <v>149</v>
      </c>
      <c r="F56" s="31" t="s">
        <v>44</v>
      </c>
    </row>
    <row r="57" spans="1:6" ht="18">
      <c r="A57">
        <v>7</v>
      </c>
      <c r="B57" s="31" t="str">
        <f>RIGHT("a20040385",LEN("a20040385")-1)</f>
        <v>20040385</v>
      </c>
      <c r="C57" s="29" t="s">
        <v>150</v>
      </c>
      <c r="D57" s="30" t="s">
        <v>151</v>
      </c>
      <c r="E57" s="35">
        <v>37479</v>
      </c>
      <c r="F57" s="31" t="s">
        <v>127</v>
      </c>
    </row>
    <row r="58" spans="1:6" ht="18">
      <c r="A58">
        <v>8</v>
      </c>
      <c r="B58" s="31" t="str">
        <f>RIGHT("a20040390",LEN("a20040390")-1)</f>
        <v>20040390</v>
      </c>
      <c r="C58" s="29" t="s">
        <v>152</v>
      </c>
      <c r="D58" s="30" t="s">
        <v>151</v>
      </c>
      <c r="E58" s="35">
        <v>37508</v>
      </c>
      <c r="F58" s="31" t="s">
        <v>63</v>
      </c>
    </row>
    <row r="59" spans="1:6" ht="18">
      <c r="A59">
        <v>9</v>
      </c>
      <c r="B59" s="31" t="str">
        <f>RIGHT("a20040384",LEN("a20040384")-1)</f>
        <v>20040384</v>
      </c>
      <c r="C59" s="29" t="s">
        <v>153</v>
      </c>
      <c r="D59" s="30" t="s">
        <v>151</v>
      </c>
      <c r="E59" s="31" t="s">
        <v>154</v>
      </c>
      <c r="F59" s="31" t="s">
        <v>39</v>
      </c>
    </row>
    <row r="60" spans="1:6" ht="18">
      <c r="A60">
        <v>10</v>
      </c>
      <c r="B60" s="31" t="str">
        <f>RIGHT("a20040395",LEN("a20040395")-1)</f>
        <v>20040395</v>
      </c>
      <c r="C60" s="29" t="s">
        <v>155</v>
      </c>
      <c r="D60" s="30" t="s">
        <v>156</v>
      </c>
      <c r="E60" s="31" t="s">
        <v>157</v>
      </c>
      <c r="F60" s="31" t="s">
        <v>53</v>
      </c>
    </row>
    <row r="61" spans="1:6" ht="18">
      <c r="A61">
        <v>11</v>
      </c>
      <c r="B61" s="31" t="str">
        <f>RIGHT("a20040784",LEN("a20040784")-1)</f>
        <v>20040784</v>
      </c>
      <c r="C61" s="29" t="s">
        <v>69</v>
      </c>
      <c r="D61" s="30" t="s">
        <v>156</v>
      </c>
      <c r="E61" s="35">
        <v>37299</v>
      </c>
      <c r="F61" s="31" t="s">
        <v>158</v>
      </c>
    </row>
    <row r="62" spans="1:6" ht="18">
      <c r="A62">
        <v>12</v>
      </c>
      <c r="B62" s="31" t="str">
        <f>RIGHT("a20040399",LEN("a20040399")-1)</f>
        <v>20040399</v>
      </c>
      <c r="C62" s="29" t="s">
        <v>159</v>
      </c>
      <c r="D62" s="30" t="s">
        <v>160</v>
      </c>
      <c r="E62" s="35">
        <v>37478</v>
      </c>
      <c r="F62" s="31" t="s">
        <v>41</v>
      </c>
    </row>
    <row r="63" spans="1:6" ht="18">
      <c r="A63">
        <v>13</v>
      </c>
      <c r="B63" s="31" t="str">
        <f>RIGHT("a20041435",LEN("a20041435")-1)</f>
        <v>20041435</v>
      </c>
      <c r="C63" s="29" t="s">
        <v>161</v>
      </c>
      <c r="D63" s="30" t="s">
        <v>162</v>
      </c>
      <c r="E63" s="31" t="s">
        <v>163</v>
      </c>
      <c r="F63" s="31" t="s">
        <v>39</v>
      </c>
    </row>
    <row r="64" spans="1:6" ht="18">
      <c r="A64">
        <v>14</v>
      </c>
      <c r="B64" s="31" t="str">
        <f>RIGHT("a20040402",LEN("a20040402")-1)</f>
        <v>20040402</v>
      </c>
      <c r="C64" s="29" t="s">
        <v>164</v>
      </c>
      <c r="D64" s="30" t="s">
        <v>162</v>
      </c>
      <c r="E64" s="31" t="s">
        <v>165</v>
      </c>
      <c r="F64" s="31" t="s">
        <v>127</v>
      </c>
    </row>
    <row r="65" spans="1:6" ht="18">
      <c r="A65">
        <v>15</v>
      </c>
      <c r="B65" s="31" t="str">
        <f>RIGHT("a20040417",LEN("a20040417")-1)</f>
        <v>20040417</v>
      </c>
      <c r="C65" s="29" t="s">
        <v>166</v>
      </c>
      <c r="D65" s="30" t="s">
        <v>167</v>
      </c>
      <c r="E65" s="35">
        <v>37532</v>
      </c>
      <c r="F65" s="31" t="s">
        <v>50</v>
      </c>
    </row>
    <row r="66" spans="1:6" ht="18">
      <c r="A66">
        <v>16</v>
      </c>
      <c r="B66" s="31" t="str">
        <f>RIGHT("a20041440",LEN("a20041440")-1)</f>
        <v>20041440</v>
      </c>
      <c r="C66" s="29" t="s">
        <v>168</v>
      </c>
      <c r="D66" s="30" t="s">
        <v>167</v>
      </c>
      <c r="E66" s="35">
        <v>37288</v>
      </c>
      <c r="F66" s="31" t="s">
        <v>39</v>
      </c>
    </row>
    <row r="67" spans="1:6" ht="18">
      <c r="A67">
        <v>17</v>
      </c>
      <c r="B67" s="31" t="str">
        <f>RIGHT("a20040422",LEN("a20040422")-1)</f>
        <v>20040422</v>
      </c>
      <c r="C67" s="29" t="s">
        <v>169</v>
      </c>
      <c r="D67" s="30" t="s">
        <v>170</v>
      </c>
      <c r="E67" s="31" t="s">
        <v>102</v>
      </c>
      <c r="F67" s="31" t="s">
        <v>82</v>
      </c>
    </row>
    <row r="68" spans="1:6" ht="18">
      <c r="A68">
        <v>18</v>
      </c>
      <c r="B68" s="31" t="str">
        <f>RIGHT("a20040934",LEN("a20040934")-1)</f>
        <v>20040934</v>
      </c>
      <c r="C68" s="29" t="s">
        <v>171</v>
      </c>
      <c r="D68" s="30" t="s">
        <v>172</v>
      </c>
      <c r="E68" s="31" t="s">
        <v>173</v>
      </c>
      <c r="F68" s="31" t="s">
        <v>158</v>
      </c>
    </row>
    <row r="69" spans="1:6" ht="18">
      <c r="A69">
        <v>19</v>
      </c>
      <c r="B69" s="31" t="str">
        <f>RIGHT("a20041443",LEN("a20041443")-1)</f>
        <v>20041443</v>
      </c>
      <c r="C69" s="29" t="s">
        <v>174</v>
      </c>
      <c r="D69" s="30" t="s">
        <v>172</v>
      </c>
      <c r="E69" s="31" t="s">
        <v>175</v>
      </c>
      <c r="F69" s="31" t="s">
        <v>37</v>
      </c>
    </row>
    <row r="70" spans="1:6" ht="18">
      <c r="A70">
        <v>20</v>
      </c>
      <c r="B70" s="31" t="str">
        <f>RIGHT("a20040428",LEN("a20040428")-1)</f>
        <v>20040428</v>
      </c>
      <c r="C70" s="29" t="s">
        <v>176</v>
      </c>
      <c r="D70" s="30" t="s">
        <v>177</v>
      </c>
      <c r="E70" s="31" t="s">
        <v>178</v>
      </c>
      <c r="F70" s="31" t="s">
        <v>59</v>
      </c>
    </row>
    <row r="71" spans="1:6" ht="18">
      <c r="A71">
        <v>21</v>
      </c>
      <c r="B71" s="31" t="str">
        <f>RIGHT("a20040429",LEN("a20040429")-1)</f>
        <v>20040429</v>
      </c>
      <c r="C71" s="29" t="s">
        <v>176</v>
      </c>
      <c r="D71" s="30" t="s">
        <v>177</v>
      </c>
      <c r="E71" s="31" t="s">
        <v>165</v>
      </c>
      <c r="F71" s="31" t="s">
        <v>41</v>
      </c>
    </row>
    <row r="72" spans="1:6" ht="18">
      <c r="A72">
        <v>22</v>
      </c>
      <c r="B72" s="31" t="str">
        <f>RIGHT("a20040430",LEN("a20040430")-1)</f>
        <v>20040430</v>
      </c>
      <c r="C72" s="29" t="s">
        <v>179</v>
      </c>
      <c r="D72" s="30" t="s">
        <v>180</v>
      </c>
      <c r="E72" s="35">
        <v>37600</v>
      </c>
      <c r="F72" s="31" t="s">
        <v>47</v>
      </c>
    </row>
    <row r="73" spans="1:6" ht="18">
      <c r="A73">
        <v>23</v>
      </c>
      <c r="B73" s="31" t="str">
        <f>RIGHT("a20041021",LEN("a20041021")-1)</f>
        <v>20041021</v>
      </c>
      <c r="C73" s="29" t="s">
        <v>181</v>
      </c>
      <c r="D73" s="30" t="s">
        <v>182</v>
      </c>
      <c r="E73" s="31" t="s">
        <v>183</v>
      </c>
      <c r="F73" s="31" t="s">
        <v>57</v>
      </c>
    </row>
    <row r="74" spans="1:6" ht="18">
      <c r="A74">
        <v>24</v>
      </c>
      <c r="B74" s="31" t="str">
        <f>RIGHT("a20041023",LEN("a20041023")-1)</f>
        <v>20041023</v>
      </c>
      <c r="C74" s="29" t="s">
        <v>184</v>
      </c>
      <c r="D74" s="30" t="s">
        <v>182</v>
      </c>
      <c r="E74" s="31" t="s">
        <v>185</v>
      </c>
      <c r="F74" s="31" t="s">
        <v>127</v>
      </c>
    </row>
    <row r="75" spans="2:6" ht="18">
      <c r="B75" s="31"/>
      <c r="C75" s="29"/>
      <c r="D75" s="30"/>
      <c r="E75" s="31"/>
      <c r="F75" s="31"/>
    </row>
    <row r="76" spans="1:6" ht="18">
      <c r="A76">
        <v>1</v>
      </c>
      <c r="B76" s="31" t="str">
        <f>RIGHT("a20040445",LEN("a20040445")-1)</f>
        <v>20040445</v>
      </c>
      <c r="C76" s="29" t="s">
        <v>64</v>
      </c>
      <c r="D76" s="30" t="s">
        <v>186</v>
      </c>
      <c r="E76" s="31" t="s">
        <v>187</v>
      </c>
      <c r="F76" s="31" t="s">
        <v>59</v>
      </c>
    </row>
    <row r="77" spans="1:6" ht="18">
      <c r="A77">
        <v>2</v>
      </c>
      <c r="B77" s="31" t="str">
        <f>RIGHT("a20041050",LEN("a20041050")-1)</f>
        <v>20041050</v>
      </c>
      <c r="C77" s="29" t="s">
        <v>188</v>
      </c>
      <c r="D77" s="30" t="s">
        <v>189</v>
      </c>
      <c r="E77" s="31" t="s">
        <v>190</v>
      </c>
      <c r="F77" s="31" t="s">
        <v>158</v>
      </c>
    </row>
    <row r="78" spans="1:6" ht="18">
      <c r="A78">
        <v>3</v>
      </c>
      <c r="B78" s="31" t="str">
        <f>RIGHT("a20041093",LEN("a20041093")-1)</f>
        <v>20041093</v>
      </c>
      <c r="C78" s="29" t="s">
        <v>191</v>
      </c>
      <c r="D78" s="30" t="s">
        <v>192</v>
      </c>
      <c r="E78" s="31" t="s">
        <v>193</v>
      </c>
      <c r="F78" s="31" t="s">
        <v>53</v>
      </c>
    </row>
    <row r="79" spans="1:6" ht="18">
      <c r="A79">
        <v>4</v>
      </c>
      <c r="B79" s="31" t="str">
        <f>RIGHT("a20040458",LEN("a20040458")-1)</f>
        <v>20040458</v>
      </c>
      <c r="C79" s="29" t="s">
        <v>194</v>
      </c>
      <c r="D79" s="30" t="s">
        <v>195</v>
      </c>
      <c r="E79" s="31" t="s">
        <v>196</v>
      </c>
      <c r="F79" s="31" t="s">
        <v>57</v>
      </c>
    </row>
    <row r="80" spans="1:6" ht="18">
      <c r="A80">
        <v>5</v>
      </c>
      <c r="B80" s="31" t="str">
        <f>RIGHT("a20040459",LEN("a20040459")-1)</f>
        <v>20040459</v>
      </c>
      <c r="C80" s="29" t="s">
        <v>197</v>
      </c>
      <c r="D80" s="30" t="s">
        <v>195</v>
      </c>
      <c r="E80" s="35">
        <v>37327</v>
      </c>
      <c r="F80" s="31" t="s">
        <v>59</v>
      </c>
    </row>
    <row r="81" spans="1:6" ht="18">
      <c r="A81">
        <v>6</v>
      </c>
      <c r="B81" s="31" t="str">
        <f>RIGHT("a20041122",LEN("a20041122")-1)</f>
        <v>20041122</v>
      </c>
      <c r="C81" s="29" t="s">
        <v>198</v>
      </c>
      <c r="D81" s="30" t="s">
        <v>195</v>
      </c>
      <c r="E81" s="31" t="s">
        <v>199</v>
      </c>
      <c r="F81" s="31" t="s">
        <v>127</v>
      </c>
    </row>
    <row r="82" spans="1:6" ht="18">
      <c r="A82">
        <v>7</v>
      </c>
      <c r="B82" s="31" t="str">
        <f>RIGHT("a20041454",LEN("a20041454")-1)</f>
        <v>20041454</v>
      </c>
      <c r="C82" s="29" t="s">
        <v>200</v>
      </c>
      <c r="D82" s="30" t="s">
        <v>195</v>
      </c>
      <c r="E82" s="31" t="s">
        <v>201</v>
      </c>
      <c r="F82" s="31" t="s">
        <v>127</v>
      </c>
    </row>
    <row r="83" spans="1:6" ht="18">
      <c r="A83">
        <v>8</v>
      </c>
      <c r="B83" s="31" t="str">
        <f>RIGHT("a20040467",LEN("a20040467")-1)</f>
        <v>20040467</v>
      </c>
      <c r="C83" s="29" t="s">
        <v>202</v>
      </c>
      <c r="D83" s="30" t="s">
        <v>195</v>
      </c>
      <c r="E83" s="35">
        <v>37384</v>
      </c>
      <c r="F83" s="31" t="s">
        <v>68</v>
      </c>
    </row>
    <row r="84" spans="1:6" ht="18">
      <c r="A84">
        <v>9</v>
      </c>
      <c r="B84" s="31" t="str">
        <f>RIGHT("a20040468",LEN("a20040468")-1)</f>
        <v>20040468</v>
      </c>
      <c r="C84" s="29" t="s">
        <v>203</v>
      </c>
      <c r="D84" s="30" t="s">
        <v>204</v>
      </c>
      <c r="E84" s="35">
        <v>37601</v>
      </c>
      <c r="F84" s="31" t="s">
        <v>82</v>
      </c>
    </row>
    <row r="85" spans="1:6" ht="18">
      <c r="A85">
        <v>10</v>
      </c>
      <c r="B85" s="31" t="str">
        <f>RIGHT("a20041188",LEN("a20041188")-1)</f>
        <v>20041188</v>
      </c>
      <c r="C85" s="29" t="s">
        <v>205</v>
      </c>
      <c r="D85" s="30" t="s">
        <v>206</v>
      </c>
      <c r="E85" s="35">
        <v>37264</v>
      </c>
      <c r="F85" s="31" t="s">
        <v>63</v>
      </c>
    </row>
    <row r="86" spans="1:6" ht="18">
      <c r="A86">
        <v>11</v>
      </c>
      <c r="B86" s="31" t="str">
        <f>RIGHT("a20040475",LEN("a20040475")-1)</f>
        <v>20040475</v>
      </c>
      <c r="C86" s="29" t="s">
        <v>73</v>
      </c>
      <c r="D86" s="30" t="s">
        <v>207</v>
      </c>
      <c r="E86" s="35">
        <v>37480</v>
      </c>
      <c r="F86" s="31" t="s">
        <v>47</v>
      </c>
    </row>
    <row r="87" spans="1:6" ht="18">
      <c r="A87">
        <v>12</v>
      </c>
      <c r="B87" s="31" t="str">
        <f>RIGHT("a20040476",LEN("a20040476")-1)</f>
        <v>20040476</v>
      </c>
      <c r="C87" s="29" t="s">
        <v>64</v>
      </c>
      <c r="D87" s="30" t="s">
        <v>208</v>
      </c>
      <c r="E87" s="31" t="s">
        <v>209</v>
      </c>
      <c r="F87" s="31" t="s">
        <v>39</v>
      </c>
    </row>
    <row r="88" spans="1:6" ht="18">
      <c r="A88">
        <v>13</v>
      </c>
      <c r="B88" s="31" t="str">
        <f>RIGHT("a20040482",LEN("a20040482")-1)</f>
        <v>20040482</v>
      </c>
      <c r="C88" s="29" t="s">
        <v>210</v>
      </c>
      <c r="D88" s="30" t="s">
        <v>211</v>
      </c>
      <c r="E88" s="35">
        <v>37356</v>
      </c>
      <c r="F88" s="31" t="s">
        <v>65</v>
      </c>
    </row>
    <row r="89" spans="1:6" ht="18">
      <c r="A89">
        <v>14</v>
      </c>
      <c r="B89" s="31" t="str">
        <f>RIGHT("a20040502",LEN("a20040502")-1)</f>
        <v>20040502</v>
      </c>
      <c r="C89" s="29" t="s">
        <v>212</v>
      </c>
      <c r="D89" s="30" t="s">
        <v>213</v>
      </c>
      <c r="E89" s="31" t="s">
        <v>214</v>
      </c>
      <c r="F89" s="31" t="s">
        <v>59</v>
      </c>
    </row>
    <row r="90" spans="1:6" ht="18">
      <c r="A90">
        <v>15</v>
      </c>
      <c r="B90" s="31" t="str">
        <f>RIGHT("a20041464",LEN("a20041464")-1)</f>
        <v>20041464</v>
      </c>
      <c r="C90" s="29" t="s">
        <v>215</v>
      </c>
      <c r="D90" s="30" t="s">
        <v>216</v>
      </c>
      <c r="E90" s="35">
        <v>37386</v>
      </c>
      <c r="F90" s="31" t="s">
        <v>127</v>
      </c>
    </row>
    <row r="91" spans="1:6" ht="18">
      <c r="A91">
        <v>16</v>
      </c>
      <c r="B91" s="31" t="str">
        <f>RIGHT("a20041469",LEN("a20041469")-1)</f>
        <v>20041469</v>
      </c>
      <c r="C91" s="29" t="s">
        <v>217</v>
      </c>
      <c r="D91" s="30" t="s">
        <v>216</v>
      </c>
      <c r="E91" s="35">
        <v>37414</v>
      </c>
      <c r="F91" s="31" t="s">
        <v>53</v>
      </c>
    </row>
    <row r="92" spans="1:6" ht="18">
      <c r="A92">
        <v>17</v>
      </c>
      <c r="B92" s="31" t="str">
        <f>RIGHT("a19041052",LEN("a19041052")-1)</f>
        <v>19041052</v>
      </c>
      <c r="C92" s="29" t="s">
        <v>218</v>
      </c>
      <c r="D92" s="30" t="s">
        <v>216</v>
      </c>
      <c r="E92" s="31" t="s">
        <v>219</v>
      </c>
      <c r="F92" s="31" t="s">
        <v>220</v>
      </c>
    </row>
    <row r="93" spans="1:6" ht="18">
      <c r="A93">
        <v>18</v>
      </c>
      <c r="B93" s="31" t="str">
        <f>RIGHT("a19041053",LEN("a19041053")-1)</f>
        <v>19041053</v>
      </c>
      <c r="C93" s="29" t="s">
        <v>56</v>
      </c>
      <c r="D93" s="30" t="s">
        <v>216</v>
      </c>
      <c r="E93" s="35">
        <v>36985</v>
      </c>
      <c r="F93" s="31" t="s">
        <v>44</v>
      </c>
    </row>
    <row r="94" spans="1:6" ht="18">
      <c r="A94">
        <v>19</v>
      </c>
      <c r="B94" s="31" t="str">
        <f>RIGHT("a20041262",LEN("a20041262")-1)</f>
        <v>20041262</v>
      </c>
      <c r="C94" s="29" t="s">
        <v>60</v>
      </c>
      <c r="D94" s="30" t="s">
        <v>216</v>
      </c>
      <c r="E94" s="31" t="s">
        <v>221</v>
      </c>
      <c r="F94" s="31" t="s">
        <v>158</v>
      </c>
    </row>
    <row r="95" spans="1:6" ht="18">
      <c r="A95">
        <v>20</v>
      </c>
      <c r="B95" s="31" t="str">
        <f>RIGHT("a20041472",LEN("a20041472")-1)</f>
        <v>20041472</v>
      </c>
      <c r="C95" s="29" t="s">
        <v>150</v>
      </c>
      <c r="D95" s="30" t="s">
        <v>222</v>
      </c>
      <c r="E95" s="31" t="s">
        <v>223</v>
      </c>
      <c r="F95" s="31" t="s">
        <v>127</v>
      </c>
    </row>
    <row r="96" spans="1:6" ht="18">
      <c r="A96">
        <v>21</v>
      </c>
      <c r="B96" s="31" t="str">
        <f>RIGHT("a20040511",LEN("a20040511")-1)</f>
        <v>20040511</v>
      </c>
      <c r="C96" s="29" t="s">
        <v>224</v>
      </c>
      <c r="D96" s="30" t="s">
        <v>225</v>
      </c>
      <c r="E96" s="35">
        <v>37566</v>
      </c>
      <c r="F96" s="31" t="s">
        <v>65</v>
      </c>
    </row>
    <row r="97" spans="1:6" ht="18">
      <c r="A97">
        <v>22</v>
      </c>
      <c r="B97" s="31" t="str">
        <f>RIGHT("a20040514",LEN("a20040514")-1)</f>
        <v>20040514</v>
      </c>
      <c r="C97" s="29" t="s">
        <v>119</v>
      </c>
      <c r="D97" s="30" t="s">
        <v>226</v>
      </c>
      <c r="E97" s="35">
        <v>37562</v>
      </c>
      <c r="F97" s="31" t="s">
        <v>37</v>
      </c>
    </row>
    <row r="98" spans="1:6" ht="18">
      <c r="A98">
        <v>23</v>
      </c>
      <c r="B98" s="31" t="str">
        <f>RIGHT("a20040518",LEN("a20040518")-1)</f>
        <v>20040518</v>
      </c>
      <c r="C98" s="29" t="s">
        <v>227</v>
      </c>
      <c r="D98" s="30" t="s">
        <v>228</v>
      </c>
      <c r="E98" s="31" t="s">
        <v>229</v>
      </c>
      <c r="F98" s="31" t="s">
        <v>57</v>
      </c>
    </row>
    <row r="99" spans="1:6" ht="18">
      <c r="A99">
        <v>24</v>
      </c>
      <c r="B99" s="31" t="str">
        <f>RIGHT("a20041477",LEN("a20041477")-1)</f>
        <v>20041477</v>
      </c>
      <c r="C99" s="29" t="s">
        <v>230</v>
      </c>
      <c r="D99" s="30" t="s">
        <v>228</v>
      </c>
      <c r="E99" s="31" t="s">
        <v>231</v>
      </c>
      <c r="F99" s="31" t="s">
        <v>32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2021-12-06T04:25:07Z</cp:lastPrinted>
  <dcterms:created xsi:type="dcterms:W3CDTF">2009-11-05T22:15:29Z</dcterms:created>
  <dcterms:modified xsi:type="dcterms:W3CDTF">2022-02-08T06:50:10Z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